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statoilsrm-my.sharepoint.com/personal/krsom_equinor_com/Documents/9. Ergonomi/Kartlegging av ventiler/"/>
    </mc:Choice>
  </mc:AlternateContent>
  <xr:revisionPtr revIDLastSave="0" documentId="8_{D9130252-5A3D-4CFB-8454-7A3F9D8CC6EF}" xr6:coauthVersionLast="47" xr6:coauthVersionMax="47" xr10:uidLastSave="{00000000-0000-0000-0000-000000000000}"/>
  <bookViews>
    <workbookView xWindow="-28920" yWindow="-1680" windowWidth="29040" windowHeight="15840" activeTab="1" xr2:uid="{00000000-000D-0000-FFFF-FFFF00000000}"/>
  </bookViews>
  <sheets>
    <sheet name="Innhold" sheetId="5" r:id="rId1"/>
    <sheet name="1. Risikovurdering ventil" sheetId="2" r:id="rId2"/>
    <sheet name="2. REBA" sheetId="1" r:id="rId3"/>
    <sheet name="3. Sjekkliste design" sheetId="3" r:id="rId4"/>
    <sheet name="Validation" sheetId="6" state="hidden" r:id="rId5"/>
  </sheets>
  <definedNames>
    <definedName name="_xlnm._FilterDatabase" localSheetId="1" hidden="1">'1. Risikovurdering ventil'!$B$10:$BL$10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2" l="1"/>
  <c r="L22" i="2"/>
  <c r="L23" i="2"/>
  <c r="L24" i="2"/>
  <c r="L25" i="2"/>
  <c r="AH12" i="2"/>
  <c r="AH13" i="2"/>
  <c r="AH14" i="2"/>
  <c r="AH15" i="2"/>
  <c r="AH16" i="2"/>
  <c r="AH17" i="2"/>
  <c r="AH18" i="2"/>
  <c r="AH19" i="2"/>
  <c r="AH20" i="2"/>
  <c r="AH11" i="2"/>
  <c r="AF11" i="2" l="1"/>
  <c r="AS13" i="2" l="1"/>
  <c r="AS14" i="2"/>
  <c r="AS15" i="2"/>
  <c r="AS16" i="2"/>
  <c r="AS17" i="2"/>
  <c r="AS18" i="2"/>
  <c r="AS19" i="2"/>
  <c r="AS20" i="2"/>
  <c r="AS21" i="2"/>
  <c r="AS22" i="2"/>
  <c r="AS23" i="2"/>
  <c r="AS24" i="2"/>
  <c r="AS25" i="2"/>
  <c r="BI12" i="2" l="1"/>
  <c r="L12" i="2" s="1"/>
  <c r="BI13" i="2"/>
  <c r="BI14" i="2"/>
  <c r="BI15" i="2"/>
  <c r="BI16" i="2"/>
  <c r="BI17" i="2"/>
  <c r="BI18" i="2"/>
  <c r="BI19" i="2"/>
  <c r="BI20" i="2"/>
  <c r="BI21" i="2"/>
  <c r="BI22" i="2"/>
  <c r="BI23" i="2"/>
  <c r="BI24" i="2"/>
  <c r="BI25" i="2"/>
  <c r="BI11" i="2"/>
  <c r="AS12" i="2" l="1"/>
  <c r="AN12" i="2" l="1"/>
  <c r="AN13" i="2"/>
  <c r="AN14" i="2"/>
  <c r="AN15" i="2"/>
  <c r="AN16" i="2"/>
  <c r="AN17" i="2"/>
  <c r="AN18" i="2"/>
  <c r="AN19" i="2"/>
  <c r="AN20" i="2"/>
  <c r="AN21" i="2"/>
  <c r="AN22" i="2"/>
  <c r="AN23" i="2"/>
  <c r="AN24" i="2"/>
  <c r="AN25" i="2"/>
  <c r="AN11" i="2"/>
  <c r="AM11" i="2"/>
  <c r="AM12" i="2"/>
  <c r="AM13" i="2"/>
  <c r="AM14" i="2"/>
  <c r="AM15" i="2"/>
  <c r="AM16" i="2"/>
  <c r="AM17" i="2"/>
  <c r="AM18" i="2"/>
  <c r="AM19" i="2"/>
  <c r="AM20" i="2"/>
  <c r="AM21" i="2"/>
  <c r="AM22" i="2"/>
  <c r="AM23" i="2"/>
  <c r="AM24" i="2"/>
  <c r="AM25" i="2"/>
  <c r="AJ11" i="2"/>
  <c r="AK12" i="2"/>
  <c r="AK13" i="2"/>
  <c r="AK14" i="2"/>
  <c r="AK15" i="2"/>
  <c r="AK16" i="2"/>
  <c r="AK17" i="2"/>
  <c r="AK18" i="2"/>
  <c r="AK19" i="2"/>
  <c r="AK20" i="2"/>
  <c r="AK21" i="2"/>
  <c r="AK22" i="2"/>
  <c r="AK23" i="2"/>
  <c r="AK24" i="2"/>
  <c r="AK25" i="2"/>
  <c r="AK11" i="2"/>
  <c r="AJ12" i="2"/>
  <c r="AJ13" i="2"/>
  <c r="AJ14" i="2"/>
  <c r="AJ15" i="2"/>
  <c r="AJ16" i="2"/>
  <c r="AJ17" i="2"/>
  <c r="AJ18" i="2"/>
  <c r="AJ19" i="2"/>
  <c r="AJ20" i="2"/>
  <c r="AJ21" i="2"/>
  <c r="AJ22" i="2"/>
  <c r="AJ23" i="2"/>
  <c r="AJ24" i="2"/>
  <c r="AJ25" i="2"/>
  <c r="X12" i="2" l="1"/>
  <c r="Y12" i="2" s="1"/>
  <c r="AO12" i="2" s="1"/>
  <c r="X13" i="2"/>
  <c r="Y13" i="2" s="1"/>
  <c r="AO13" i="2" s="1"/>
  <c r="X14" i="2"/>
  <c r="Y14" i="2" s="1"/>
  <c r="AO14" i="2" s="1"/>
  <c r="X15" i="2"/>
  <c r="Y15" i="2" s="1"/>
  <c r="AO15" i="2" s="1"/>
  <c r="X16" i="2"/>
  <c r="Y16" i="2" s="1"/>
  <c r="AO16" i="2" s="1"/>
  <c r="X17" i="2"/>
  <c r="Y17" i="2" s="1"/>
  <c r="AO17" i="2" s="1"/>
  <c r="X18" i="2"/>
  <c r="Y18" i="2" s="1"/>
  <c r="AO18" i="2" s="1"/>
  <c r="X19" i="2"/>
  <c r="Y19" i="2" s="1"/>
  <c r="AO19" i="2" s="1"/>
  <c r="X20" i="2"/>
  <c r="Y20" i="2" s="1"/>
  <c r="AO20" i="2" s="1"/>
  <c r="X21" i="2"/>
  <c r="Y21" i="2" s="1"/>
  <c r="AO21" i="2" s="1"/>
  <c r="X22" i="2"/>
  <c r="Y22" i="2" s="1"/>
  <c r="AO22" i="2" s="1"/>
  <c r="X23" i="2"/>
  <c r="Y23" i="2" s="1"/>
  <c r="AO23" i="2" s="1"/>
  <c r="X24" i="2"/>
  <c r="Y24" i="2" s="1"/>
  <c r="AO24" i="2" s="1"/>
  <c r="X25" i="2"/>
  <c r="Y25" i="2" s="1"/>
  <c r="AO25" i="2" s="1"/>
  <c r="X11" i="2"/>
  <c r="Y11" i="2" s="1"/>
  <c r="AO11" i="2" s="1"/>
  <c r="AP18" i="2" l="1"/>
  <c r="AR18" i="2" s="1"/>
  <c r="AP25" i="2"/>
  <c r="AR25" i="2" s="1"/>
  <c r="AP17" i="2"/>
  <c r="AR17" i="2" s="1"/>
  <c r="AP24" i="2"/>
  <c r="AR24" i="2" s="1"/>
  <c r="AP16" i="2"/>
  <c r="AR16" i="2" s="1"/>
  <c r="AP19" i="2"/>
  <c r="AR19" i="2" s="1"/>
  <c r="AP23" i="2"/>
  <c r="AR23" i="2" s="1"/>
  <c r="AP15" i="2"/>
  <c r="AR15" i="2" s="1"/>
  <c r="AP22" i="2"/>
  <c r="AR22" i="2" s="1"/>
  <c r="AP14" i="2"/>
  <c r="AR14" i="2" s="1"/>
  <c r="AP21" i="2"/>
  <c r="AP13" i="2"/>
  <c r="AR13" i="2" s="1"/>
  <c r="AP20" i="2"/>
  <c r="AR20" i="2" s="1"/>
  <c r="AP12" i="2"/>
  <c r="AP11" i="2"/>
  <c r="AS11" i="2"/>
  <c r="AR12" i="2" l="1"/>
  <c r="AR11" i="2"/>
  <c r="AR21" i="2"/>
  <c r="W12" i="2"/>
  <c r="W13" i="2"/>
  <c r="W14" i="2"/>
  <c r="W15" i="2"/>
  <c r="W16" i="2"/>
  <c r="W17" i="2"/>
  <c r="W18" i="2"/>
  <c r="W19" i="2"/>
  <c r="W20" i="2"/>
  <c r="W21" i="2"/>
  <c r="W22" i="2"/>
  <c r="W23" i="2"/>
  <c r="W24" i="2"/>
  <c r="W25" i="2"/>
  <c r="W11" i="2"/>
  <c r="L11" i="2" l="1"/>
  <c r="AE18" i="1" l="1"/>
  <c r="P32" i="1" l="1"/>
  <c r="AE34" i="1" s="1"/>
  <c r="P4" i="1" l="1"/>
  <c r="P11" i="1" l="1"/>
  <c r="P7" i="1"/>
  <c r="AE12" i="1" s="1"/>
  <c r="P40" i="1" l="1"/>
  <c r="AE42" i="1" s="1"/>
  <c r="P28" i="1"/>
  <c r="P24" i="1"/>
  <c r="P20" i="1"/>
  <c r="P16" i="1"/>
  <c r="E38" i="1" s="1"/>
  <c r="AE28" i="1" l="1"/>
  <c r="K38" i="1" l="1"/>
  <c r="P38" i="1" s="1"/>
  <c r="T38" i="1" s="1"/>
  <c r="AF12" i="2" l="1"/>
  <c r="AF13" i="2"/>
  <c r="AF14" i="2"/>
  <c r="AF15" i="2"/>
  <c r="AF16" i="2"/>
  <c r="AF17" i="2"/>
  <c r="AF18" i="2"/>
  <c r="AF19" i="2"/>
  <c r="AF20" i="2"/>
  <c r="AF21" i="2"/>
  <c r="AF22" i="2"/>
  <c r="AF23" i="2"/>
  <c r="AF24" i="2"/>
  <c r="AF25" i="2"/>
  <c r="AD12" i="2"/>
  <c r="AD13" i="2"/>
  <c r="AD14" i="2"/>
  <c r="AD15" i="2"/>
  <c r="AD16" i="2"/>
  <c r="AD17" i="2"/>
  <c r="AD18" i="2"/>
  <c r="AD19" i="2"/>
  <c r="AD20" i="2"/>
  <c r="AD21" i="2"/>
  <c r="AD22" i="2"/>
  <c r="AD23" i="2"/>
  <c r="AD24" i="2"/>
  <c r="AD25" i="2"/>
  <c r="AB12" i="2"/>
  <c r="AB13" i="2"/>
  <c r="AB14" i="2"/>
  <c r="AB15" i="2"/>
  <c r="AB16" i="2"/>
  <c r="AB17" i="2"/>
  <c r="AB18" i="2"/>
  <c r="AB19" i="2"/>
  <c r="AB20" i="2"/>
  <c r="AB21" i="2"/>
  <c r="AB22" i="2"/>
  <c r="AB23" i="2"/>
  <c r="AB24" i="2"/>
  <c r="AB25" i="2"/>
  <c r="U12" i="2"/>
  <c r="U13" i="2"/>
  <c r="U14" i="2"/>
  <c r="U15" i="2"/>
  <c r="U16" i="2"/>
  <c r="U17" i="2"/>
  <c r="U18" i="2"/>
  <c r="U19" i="2"/>
  <c r="U20" i="2"/>
  <c r="U21" i="2"/>
  <c r="U22" i="2"/>
  <c r="U23" i="2"/>
  <c r="U24" i="2"/>
  <c r="U25" i="2"/>
  <c r="S12" i="2"/>
  <c r="S13" i="2"/>
  <c r="S14" i="2"/>
  <c r="BD14" i="2" s="1"/>
  <c r="S15" i="2"/>
  <c r="BD15" i="2" s="1"/>
  <c r="S16" i="2"/>
  <c r="S17" i="2"/>
  <c r="S18" i="2"/>
  <c r="BD18" i="2" s="1"/>
  <c r="S19" i="2"/>
  <c r="S20" i="2"/>
  <c r="S21" i="2"/>
  <c r="BD12" i="2" l="1"/>
  <c r="BE12" i="2" s="1"/>
  <c r="BD20" i="2"/>
  <c r="BE20" i="2" s="1"/>
  <c r="BD16" i="2"/>
  <c r="BD13" i="2"/>
  <c r="BE13" i="2" s="1"/>
  <c r="BD19" i="2"/>
  <c r="BE19" i="2" s="1"/>
  <c r="BD17" i="2"/>
  <c r="BE17" i="2" s="1"/>
  <c r="BD21" i="2"/>
  <c r="BE21" i="2" s="1"/>
  <c r="BE14" i="2"/>
  <c r="BE18" i="2"/>
  <c r="BE16" i="2"/>
  <c r="BE15" i="2"/>
  <c r="S25" i="2" l="1"/>
  <c r="BD25" i="2" s="1"/>
  <c r="S24" i="2"/>
  <c r="BD24" i="2" s="1"/>
  <c r="S23" i="2"/>
  <c r="BD23" i="2" s="1"/>
  <c r="S22" i="2"/>
  <c r="BD22" i="2" s="1"/>
  <c r="L20" i="2"/>
  <c r="L19" i="2"/>
  <c r="L18" i="2"/>
  <c r="L17" i="2"/>
  <c r="L16" i="2"/>
  <c r="L15" i="2"/>
  <c r="L14" i="2"/>
  <c r="L13" i="2"/>
  <c r="AD11" i="2"/>
  <c r="AB11" i="2"/>
  <c r="U11" i="2"/>
  <c r="S11" i="2"/>
  <c r="BD11" i="2" l="1"/>
  <c r="BE11" i="2" s="1"/>
  <c r="BE25" i="2"/>
  <c r="BE24" i="2"/>
  <c r="BE23" i="2"/>
  <c r="BE22" i="2"/>
  <c r="O47" i="1" l="1"/>
  <c r="P47" i="1" s="1"/>
  <c r="AE44" i="1" l="1"/>
  <c r="O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Sommer</author>
  </authors>
  <commentList>
    <comment ref="M8" authorId="0" shapeId="0" xr:uid="{74B6F672-F0E7-4883-85E5-5E4E9DB93E6E}">
      <text>
        <r>
          <rPr>
            <sz val="9"/>
            <color indexed="81"/>
            <rFont val="Tahoma"/>
            <family val="2"/>
          </rPr>
          <t xml:space="preserve">Er ventilen sikkerhetskritisk og/ eller hyppig i bruk? Fyll inn JA eller NEI basert på listen under: 
1. Ventiler som er avgjørende for produksjon, prosessikkerhet eller integritet
2. Spesielt store ventiler (&gt; 700 mm)
3. Motoriserte ventiler med høy feil-rate kombinert med behov for hurtig korrigerende tiltak 
4. Ventiler som benyttes i vedlikehold eller under produksjon, der feil-rate er ukjent og/ eller ikke pålitelig 
5. Ventiler, som gir store konsekvenser ved evt. feil (eksempelvis shut down, skade på utstyr og mennesker)
6. Ventiler, der vedlikeholdshyppighet og inspeksjon stort sett er på daglig basis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Sommer</author>
  </authors>
  <commentList>
    <comment ref="R4" authorId="0" shapeId="0" xr:uid="{00000000-0006-0000-0200-000001000000}">
      <text/>
    </comment>
    <comment ref="R6" authorId="0" shapeId="0" xr:uid="{00000000-0006-0000-0200-000002000000}">
      <text>
        <r>
          <rPr>
            <sz val="9"/>
            <color indexed="81"/>
            <rFont val="Tahoma"/>
            <family val="2"/>
          </rPr>
          <t xml:space="preserve">
</t>
        </r>
      </text>
    </comment>
    <comment ref="Q8" authorId="0" shapeId="0" xr:uid="{00000000-0006-0000-0200-000003000000}">
      <text>
        <r>
          <rPr>
            <sz val="9"/>
            <color indexed="81"/>
            <rFont val="Tahoma"/>
            <family val="2"/>
          </rPr>
          <t xml:space="preserve">
</t>
        </r>
      </text>
    </comment>
    <comment ref="AE12" authorId="0" shapeId="0" xr:uid="{00000000-0006-0000-0200-000004000000}">
      <text/>
    </comment>
    <comment ref="Q17" authorId="0" shapeId="0" xr:uid="{00000000-0006-0000-0200-000005000000}">
      <text/>
    </comment>
    <comment ref="S20" authorId="0" shapeId="0" xr:uid="{00000000-0006-0000-0200-000006000000}">
      <text>
        <r>
          <rPr>
            <sz val="9"/>
            <color indexed="81"/>
            <rFont val="Tahoma"/>
            <family val="2"/>
          </rPr>
          <t xml:space="preserve">
</t>
        </r>
      </text>
    </comment>
    <comment ref="S22" authorId="0" shapeId="0" xr:uid="{00000000-0006-0000-0200-000007000000}">
      <text/>
    </comment>
    <comment ref="Q24" authorId="0" shapeId="0" xr:uid="{00000000-0006-0000-0200-000008000000}">
      <text>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 Helén Tangen</author>
  </authors>
  <commentList>
    <comment ref="E13" authorId="0" shapeId="0" xr:uid="{00000000-0006-0000-0300-000001000000}">
      <text>
        <r>
          <rPr>
            <sz val="9"/>
            <color indexed="81"/>
            <rFont val="Tahoma"/>
            <family val="2"/>
          </rPr>
          <t>Forventet Åpningskraft: 
Fyll inn i Newton</t>
        </r>
      </text>
    </comment>
  </commentList>
</comments>
</file>

<file path=xl/sharedStrings.xml><?xml version="1.0" encoding="utf-8"?>
<sst xmlns="http://schemas.openxmlformats.org/spreadsheetml/2006/main" count="375" uniqueCount="324">
  <si>
    <t>Table A</t>
  </si>
  <si>
    <t>Neck</t>
  </si>
  <si>
    <t>Legs</t>
  </si>
  <si>
    <t>Trunk Posture Score</t>
  </si>
  <si>
    <t>Table B</t>
  </si>
  <si>
    <t>Lower Arm</t>
  </si>
  <si>
    <t>Wrist</t>
  </si>
  <si>
    <t>Upper Arm Score</t>
  </si>
  <si>
    <t>Neck/ Trunck/ Legs</t>
  </si>
  <si>
    <t>Force</t>
  </si>
  <si>
    <t>Score A (score form table A +load/force score)</t>
  </si>
  <si>
    <t>Table C</t>
  </si>
  <si>
    <t>Score B, (table B value + coupling score)</t>
  </si>
  <si>
    <t>Lower Arm/ Upper Arm/ Wrist</t>
  </si>
  <si>
    <t xml:space="preserve">Force: </t>
  </si>
  <si>
    <t>Total Neck, Legs, Trunk:</t>
  </si>
  <si>
    <t xml:space="preserve">Total Lower arm, Wrist, Upper Arm:  </t>
  </si>
  <si>
    <t>REBA SCORE:</t>
  </si>
  <si>
    <t>REBA Score</t>
  </si>
  <si>
    <t>Risk Level</t>
  </si>
  <si>
    <t>Action</t>
  </si>
  <si>
    <t>Negligable</t>
  </si>
  <si>
    <t>None necessary</t>
  </si>
  <si>
    <t xml:space="preserve"> 2 - 3</t>
  </si>
  <si>
    <t>Low</t>
  </si>
  <si>
    <t>May be necessary</t>
  </si>
  <si>
    <t xml:space="preserve"> 4 - 7</t>
  </si>
  <si>
    <t>Medium</t>
  </si>
  <si>
    <t>Necessary</t>
  </si>
  <si>
    <t xml:space="preserve"> 8 - 10</t>
  </si>
  <si>
    <t>High</t>
  </si>
  <si>
    <t>Necessary soon</t>
  </si>
  <si>
    <t>Very High</t>
  </si>
  <si>
    <t>Necessary now</t>
  </si>
  <si>
    <t>&lt;5 kg</t>
  </si>
  <si>
    <t>5-10 kg</t>
  </si>
  <si>
    <t>Total Coupling:</t>
  </si>
  <si>
    <t xml:space="preserve">Total Activity: </t>
  </si>
  <si>
    <t xml:space="preserve">Static, repetition, posture: </t>
  </si>
  <si>
    <t xml:space="preserve">Force/ Load Score: </t>
  </si>
  <si>
    <t>Total Force:</t>
  </si>
  <si>
    <t>Score A = Tabel A + Load:</t>
  </si>
  <si>
    <t>Score B= Posture score B (arm og hånd) + coupling:</t>
  </si>
  <si>
    <t>Table C score= Score A + Score B:</t>
  </si>
  <si>
    <t>Final REBA Score= Table C score + Activity:</t>
  </si>
  <si>
    <t xml:space="preserve"> 11+</t>
  </si>
  <si>
    <t xml:space="preserve">Auto-sum: </t>
  </si>
  <si>
    <t xml:space="preserve"> Risk and action:</t>
  </si>
  <si>
    <t>&gt;10 kg</t>
  </si>
  <si>
    <t xml:space="preserve">Highest Risk Factor: </t>
  </si>
  <si>
    <t xml:space="preserve">Total: </t>
  </si>
  <si>
    <t xml:space="preserve"> </t>
  </si>
  <si>
    <t>Ergonomisk risikovurdering av manuelt betjente ventiler</t>
  </si>
  <si>
    <t>Installasjon:</t>
  </si>
  <si>
    <t>Yrkesgruppe</t>
  </si>
  <si>
    <t>Tag.nr</t>
  </si>
  <si>
    <t>Ant.personer</t>
  </si>
  <si>
    <t>Lovkrav risiko</t>
  </si>
  <si>
    <t>Arbeidsområde</t>
  </si>
  <si>
    <t>Avstand hindring</t>
  </si>
  <si>
    <t>Vekt på ventil
[kg]</t>
  </si>
  <si>
    <t>Material-håndtering</t>
  </si>
  <si>
    <t>Lovkrav grensesnitt (Avik eller ikke)</t>
  </si>
  <si>
    <t xml:space="preserve">Begrunnelse for total-vurdering, hva bør prioriteres videre?
</t>
  </si>
  <si>
    <t xml:space="preserve">Anbefalte tiltak </t>
  </si>
  <si>
    <t>Ja</t>
  </si>
  <si>
    <t>&lt;=26Nm med god plassering og vinkel (1)</t>
  </si>
  <si>
    <t>&lt;=25Nm med god plassering og vinkel (1)</t>
  </si>
  <si>
    <t>Not assesed</t>
  </si>
  <si>
    <t>&gt;=57Nm (3)</t>
  </si>
  <si>
    <t>&gt;=39Nm (3)</t>
  </si>
  <si>
    <t>3</t>
  </si>
  <si>
    <t>0</t>
  </si>
  <si>
    <t>Design sjekkliste</t>
  </si>
  <si>
    <t>Maks åpningskraft</t>
  </si>
  <si>
    <t>Maks vedlikeholdskraft</t>
  </si>
  <si>
    <t>REBA</t>
  </si>
  <si>
    <t>Sikkerhetskritisk</t>
  </si>
  <si>
    <t>Totalvurdering</t>
  </si>
  <si>
    <t>Nei</t>
  </si>
  <si>
    <t>1 Neglible risk</t>
  </si>
  <si>
    <t>2 Low risk, change may be needed</t>
  </si>
  <si>
    <t>3 Low risk, change may be needed</t>
  </si>
  <si>
    <t>4 Medium risk, further investigation, change soon</t>
  </si>
  <si>
    <t>5 Medium risk, further investigation, change soon</t>
  </si>
  <si>
    <t>6 Medium risk, further investigation, change soon</t>
  </si>
  <si>
    <t>7 Medium risk, further investigation, change soon</t>
  </si>
  <si>
    <t>8 High risk, investigate and implement change</t>
  </si>
  <si>
    <t>Sjekkliste med arbeidsmiljøvurderinger knyttet til valg av utstyr/ design av nye ventiler</t>
  </si>
  <si>
    <t xml:space="preserve">Modifikasjon: </t>
  </si>
  <si>
    <t>Anbefalinger fra arbeidsmiljøavdelingen:</t>
  </si>
  <si>
    <t>Ventilspesifikasjoner:</t>
  </si>
  <si>
    <t>Kuleventiler/ håndtak er å foretrekke fremfor ventilratt</t>
  </si>
  <si>
    <t>Vertikalstilte ratt er å foretrekke fremfor horisontalt</t>
  </si>
  <si>
    <t>Store ventilratt er å foretrekke fremfor små</t>
  </si>
  <si>
    <t>Aktuator bør vurderes opp mot hyppighet og kraftbruk (ikke bare varighet/ antall turn)</t>
  </si>
  <si>
    <t>HUSK: Det er ikke gunstig med kraft tett opp til kapasitet – økt potensial for skade.</t>
  </si>
  <si>
    <t>DESIGN skal ta hensyn til den svakeste av potensielle brukere. 95% av kvinnene skal greie å operere ventilen, også ut fra områdeforhold/ sensongvariasjon.</t>
  </si>
  <si>
    <t>Spesifikasjoner</t>
  </si>
  <si>
    <t xml:space="preserve">Designvalg </t>
  </si>
  <si>
    <t xml:space="preserve">Kraftbruk </t>
  </si>
  <si>
    <t>Materialhåndtering</t>
  </si>
  <si>
    <t>Anbefaling</t>
  </si>
  <si>
    <t xml:space="preserve">Ventil 
(område, TAG): </t>
  </si>
  <si>
    <r>
      <t xml:space="preserve">Eliminasjon:
</t>
    </r>
    <r>
      <rPr>
        <sz val="11"/>
        <color theme="1"/>
        <rFont val="Arial"/>
        <family val="2"/>
      </rPr>
      <t>Er det vurdert om ventilen kan fjernstyres, automatiseres?</t>
    </r>
  </si>
  <si>
    <r>
      <t xml:space="preserve">Substitusjon/ Tekniske løsninger:
</t>
    </r>
    <r>
      <rPr>
        <sz val="11"/>
        <color theme="1"/>
        <rFont val="Arial"/>
        <family val="2"/>
      </rPr>
      <t xml:space="preserve">Er arbeidstakers helserisiko vurdert i forhold til valg av utstyr? 
Kan helserisiko reduseres med andre typer ventiler? </t>
    </r>
  </si>
  <si>
    <r>
      <rPr>
        <b/>
        <sz val="11"/>
        <color theme="1"/>
        <rFont val="Arial"/>
        <family val="2"/>
      </rPr>
      <t>Kapasitet:</t>
    </r>
    <r>
      <rPr>
        <sz val="11"/>
        <color theme="1"/>
        <rFont val="Arial"/>
        <family val="2"/>
      </rPr>
      <t xml:space="preserve">
Har designendring inkludert fokus på operatørens kapasitet?</t>
    </r>
  </si>
  <si>
    <t>Frekvens på vedlikehold/
demontering
[mnd]</t>
  </si>
  <si>
    <r>
      <t xml:space="preserve">Kartlegginger: </t>
    </r>
    <r>
      <rPr>
        <sz val="11"/>
        <color theme="1"/>
        <rFont val="Arial"/>
        <family val="2"/>
      </rPr>
      <t>Er det planlagt noen arbeidsmiljø-kartlegginger knyttet til modifikasjonen?</t>
    </r>
  </si>
  <si>
    <t>Formål</t>
  </si>
  <si>
    <t>Nr.</t>
  </si>
  <si>
    <t>Behov for ergonomisk risikovurdering (REBA)</t>
  </si>
  <si>
    <t>Rapid Entire Body Assessment (REBA) Risk Assessment</t>
  </si>
  <si>
    <t>Newton</t>
  </si>
  <si>
    <t>Nm</t>
  </si>
  <si>
    <t xml:space="preserve">Date: </t>
  </si>
  <si>
    <t xml:space="preserve">Location/ Asset: </t>
  </si>
  <si>
    <t xml:space="preserve">Work task: </t>
  </si>
  <si>
    <t xml:space="preserve">Ergonomist: </t>
  </si>
  <si>
    <t>Varighet (Min)</t>
  </si>
  <si>
    <t xml:space="preserve">Comments &amp; recommendations: </t>
  </si>
  <si>
    <t>Se REBA nr.1</t>
  </si>
  <si>
    <t>Hjelpemiddel for reduksjon av ergonomisk risiko</t>
  </si>
  <si>
    <t>Størrelse ratt</t>
  </si>
  <si>
    <t>Anslått Frekvens</t>
  </si>
  <si>
    <t>Anslått Varighet</t>
  </si>
  <si>
    <t>Anslått Kraftbruk</t>
  </si>
  <si>
    <t xml:space="preserve">Dette risikovurderingsverktøyet er delt inn i følgende faner: </t>
  </si>
  <si>
    <t>1. Risk Assessment i operasjon (Grovvurdering av alle ventiler - enkeltvis og samlet)</t>
  </si>
  <si>
    <t>2 .Risk Assesment REBA i operasjon (Spesifikk vurdering av ventiler enkeltvis)</t>
  </si>
  <si>
    <t>3. Checklist til bruk i designfase (Sjekkliste med spørsmålspunkter til bruk i designmøter/ review)</t>
  </si>
  <si>
    <t>Utviklingsarbeid</t>
  </si>
  <si>
    <r>
      <t xml:space="preserve">Områdeforhold/ Sensongvariasjon: 
</t>
    </r>
    <r>
      <rPr>
        <sz val="11"/>
        <color theme="1"/>
        <rFont val="Arial"/>
        <family val="2"/>
      </rPr>
      <t>Er det forventet at åpningskraften vil øke grunnet områdeforhold (værforhold, varme/ kalde rør, PM-frekvens etc.?)</t>
    </r>
  </si>
  <si>
    <t>Estimert vekt på ventil
[kg]</t>
  </si>
  <si>
    <r>
      <t xml:space="preserve">Materialhåndtering </t>
    </r>
    <r>
      <rPr>
        <sz val="11"/>
        <color theme="1"/>
        <rFont val="Arial"/>
        <family val="2"/>
      </rPr>
      <t>Er det tilrettelagt for materialhåndtering av ventil til verksted i henhold til tabell B1 fra Norsok R-002?</t>
    </r>
  </si>
  <si>
    <r>
      <t xml:space="preserve">Entring og tilkomst: </t>
    </r>
    <r>
      <rPr>
        <sz val="11"/>
        <color theme="1"/>
        <rFont val="Arial"/>
        <family val="2"/>
      </rPr>
      <t xml:space="preserve">Er det tilrettlagt for vedlikeholdsarbeid i området, hvor ventil skal plasseres? Er det opplegg for luft, er det nødvendig med bruk av leider, er det trange forhold? </t>
    </r>
  </si>
  <si>
    <t xml:space="preserve">Insert Picture below:  </t>
  </si>
  <si>
    <t xml:space="preserve">Adjustments: </t>
  </si>
  <si>
    <t xml:space="preserve">Points: </t>
  </si>
  <si>
    <t xml:space="preserve">Step 1: </t>
  </si>
  <si>
    <t>Neck Position</t>
  </si>
  <si>
    <t xml:space="preserve">Step 2: </t>
  </si>
  <si>
    <t>Trunk Position</t>
  </si>
  <si>
    <t xml:space="preserve">Step 3: </t>
  </si>
  <si>
    <t>Add Force/Load Score</t>
  </si>
  <si>
    <t xml:space="preserve">Step 7: </t>
  </si>
  <si>
    <t>Upper Arm Position:</t>
  </si>
  <si>
    <t>TAG nr.</t>
  </si>
  <si>
    <t xml:space="preserve">Step 8: </t>
  </si>
  <si>
    <t xml:space="preserve">No Adjustments </t>
  </si>
  <si>
    <t xml:space="preserve">Step 9: </t>
  </si>
  <si>
    <t>Wrist Position</t>
  </si>
  <si>
    <t>Lower Arm Position</t>
  </si>
  <si>
    <t xml:space="preserve">Activity                                                                                                                                                                                                                                                                                                                                                        </t>
  </si>
  <si>
    <t>Coupling</t>
  </si>
  <si>
    <t xml:space="preserve">Step 11: </t>
  </si>
  <si>
    <t xml:space="preserve">No Points </t>
  </si>
  <si>
    <t>Risk Score REBA Assesment</t>
  </si>
  <si>
    <t>Jane Tangen, Vår Energi</t>
  </si>
  <si>
    <t>Ken Milne, Aker BP</t>
  </si>
  <si>
    <t>Kjellrun Eik, Equinor</t>
  </si>
  <si>
    <t>Kristin Sommer, Equinor</t>
  </si>
  <si>
    <t>Siri Henriksen, Norske Shell</t>
  </si>
  <si>
    <t>+0</t>
  </si>
  <si>
    <t>+1</t>
  </si>
  <si>
    <t>+2</t>
  </si>
  <si>
    <t>+3</t>
  </si>
  <si>
    <t>Coupling or quality of the workers grip on the object.</t>
  </si>
  <si>
    <r>
      <rPr>
        <b/>
        <sz val="8"/>
        <rFont val="Arial"/>
        <family val="2"/>
      </rPr>
      <t xml:space="preserve">Good: </t>
    </r>
    <r>
      <rPr>
        <sz val="8"/>
        <rFont val="Arial"/>
        <family val="2"/>
      </rPr>
      <t>Well fitted handles and mid range power grip</t>
    </r>
  </si>
  <si>
    <r>
      <rPr>
        <b/>
        <sz val="8"/>
        <rFont val="Arial"/>
        <family val="2"/>
      </rPr>
      <t xml:space="preserve">Fair: </t>
    </r>
    <r>
      <rPr>
        <sz val="8"/>
        <rFont val="Arial"/>
        <family val="2"/>
      </rPr>
      <t>Acceptable but not ideal holding or coupling, acceptable with another body part</t>
    </r>
  </si>
  <si>
    <r>
      <rPr>
        <b/>
        <sz val="8"/>
        <rFont val="Arial"/>
        <family val="2"/>
      </rPr>
      <t xml:space="preserve">Poor: </t>
    </r>
    <r>
      <rPr>
        <sz val="8"/>
        <rFont val="Arial"/>
        <family val="2"/>
      </rPr>
      <t>Hand hold not acceptable but possible</t>
    </r>
  </si>
  <si>
    <r>
      <rPr>
        <b/>
        <sz val="8"/>
        <rFont val="Arial"/>
        <family val="2"/>
      </rPr>
      <t xml:space="preserve">Unacceptable: </t>
    </r>
    <r>
      <rPr>
        <sz val="8"/>
        <rFont val="Arial"/>
        <family val="2"/>
      </rPr>
      <t>No handles, awkward, unsafe with any body part</t>
    </r>
  </si>
  <si>
    <t xml:space="preserve">Select all that apply </t>
  </si>
  <si>
    <t xml:space="preserve">Choose max one if applicable </t>
  </si>
  <si>
    <t>Janne Risa, Conoco Phillips &amp; Repsol</t>
  </si>
  <si>
    <t>Choose if applicable</t>
  </si>
  <si>
    <t>Mekaniker</t>
  </si>
  <si>
    <t>Instrument tekn</t>
  </si>
  <si>
    <t>Dekksoperatør</t>
  </si>
  <si>
    <t>Prosess operatør</t>
  </si>
  <si>
    <t>&gt;10 + shock</t>
  </si>
  <si>
    <r>
      <rPr>
        <b/>
        <sz val="10"/>
        <rFont val="Calibri"/>
        <family val="2"/>
        <scheme val="minor"/>
      </rPr>
      <t>Step 5:</t>
    </r>
    <r>
      <rPr>
        <b/>
        <sz val="8"/>
        <rFont val="Calibri"/>
        <family val="2"/>
        <scheme val="minor"/>
      </rPr>
      <t xml:space="preserve"> </t>
    </r>
  </si>
  <si>
    <t xml:space="preserve">Step 12: </t>
  </si>
  <si>
    <t>Grip/ Coupling</t>
  </si>
  <si>
    <t>Activity</t>
  </si>
  <si>
    <t>Score and Action</t>
  </si>
  <si>
    <t>2. REBA</t>
  </si>
  <si>
    <t>Utility operatør</t>
  </si>
  <si>
    <t xml:space="preserve">Firma: </t>
  </si>
  <si>
    <t xml:space="preserve">Fagperson(er):  </t>
  </si>
  <si>
    <t>Beskrivelse:</t>
  </si>
  <si>
    <t xml:space="preserve">Krav fra standarder: </t>
  </si>
  <si>
    <t xml:space="preserve">Påvirkende faktorer: </t>
  </si>
  <si>
    <t xml:space="preserve">Vedlikehold og materialhåndtering: </t>
  </si>
  <si>
    <t xml:space="preserve">Grensesnitt standardkrav: </t>
  </si>
  <si>
    <t>Adkomst</t>
  </si>
  <si>
    <t>Tilkomst, arbeidsstilling</t>
  </si>
  <si>
    <t>Skulder- til hoftehøyde (Grønn)</t>
  </si>
  <si>
    <t>Under hoftehøyde (Rød)</t>
  </si>
  <si>
    <t>Over skulderhøyde (Rød)</t>
  </si>
  <si>
    <t>Frekvens på vedlikehold/demontering [mnd]</t>
  </si>
  <si>
    <t>Referanser, bilder, Synerginummer</t>
  </si>
  <si>
    <t xml:space="preserve">Spesifikk risikovurdering: </t>
  </si>
  <si>
    <t>Faglig vurdering - Totalrisiko</t>
  </si>
  <si>
    <t>Dato:</t>
  </si>
  <si>
    <t>Ventil står inne i et stabilt romtemperert rom. PM program følges, jevnlig vedlikehold</t>
  </si>
  <si>
    <t>Karmøyvinsj og rattnøkkel tilgjengelig</t>
  </si>
  <si>
    <t>&lt;=57Nm med utfordrende plassering og vinkel (2)</t>
  </si>
  <si>
    <t>&lt;=39Nm med utfordrende plassering og vinkel (2)</t>
  </si>
  <si>
    <t>Ustabilt underlag/ glatt underlag (Rødt)</t>
  </si>
  <si>
    <t>Uheldig arbeidsstilling (Rødt)</t>
  </si>
  <si>
    <t>Spesifikasjoner tilkomst</t>
  </si>
  <si>
    <t xml:space="preserve">Faste vertikalstilte stiger (Rød)  </t>
  </si>
  <si>
    <t>Faste trappestiger/ leider (Rød)</t>
  </si>
  <si>
    <t>Uhensiktsmessig rampe, stillas (Gul)</t>
  </si>
  <si>
    <t>Bakke, gulv (Grønn)</t>
  </si>
  <si>
    <t>Tilpasset rampe, stillas (Grønn)</t>
  </si>
  <si>
    <t xml:space="preserve">Ergonomer: </t>
  </si>
  <si>
    <t>Prioritet</t>
  </si>
  <si>
    <t>Akseptabel (Grønn)</t>
  </si>
  <si>
    <t>Kan forbedres (Gul)</t>
  </si>
  <si>
    <t>Uakseptabel (Rød)</t>
  </si>
  <si>
    <t>Risiko</t>
  </si>
  <si>
    <t xml:space="preserve">Arbeidshøyde </t>
  </si>
  <si>
    <t>Type ventil</t>
  </si>
  <si>
    <t>Tilkomst</t>
  </si>
  <si>
    <t>Ytre miljø</t>
  </si>
  <si>
    <t>Hjelpemidler</t>
  </si>
  <si>
    <t>Vekt</t>
  </si>
  <si>
    <t>Frekvens</t>
  </si>
  <si>
    <t>Annet</t>
  </si>
  <si>
    <t xml:space="preserve">Avvik </t>
  </si>
  <si>
    <t>Oppfølging</t>
  </si>
  <si>
    <t>Vurderinger</t>
  </si>
  <si>
    <t>Kraftmåling (N)</t>
  </si>
  <si>
    <t>Opplevd kraftbelastning</t>
  </si>
  <si>
    <t xml:space="preserve">Lett </t>
  </si>
  <si>
    <t>Litt tung</t>
  </si>
  <si>
    <t xml:space="preserve">Veldig tung </t>
  </si>
  <si>
    <t>Vurdering</t>
  </si>
  <si>
    <t>Hjul/ ratt</t>
  </si>
  <si>
    <t>Håndtak</t>
  </si>
  <si>
    <t>Pedal</t>
  </si>
  <si>
    <t>Spak</t>
  </si>
  <si>
    <t>MENN</t>
  </si>
  <si>
    <t>KVINNER</t>
  </si>
  <si>
    <t>Rattstørrelse</t>
  </si>
  <si>
    <t>Risikoscore MENN - Newton</t>
  </si>
  <si>
    <t>Risikoscore KVINNER - Newton</t>
  </si>
  <si>
    <t>Kraftgrenser (N)</t>
  </si>
  <si>
    <t>Dreie-moment</t>
  </si>
  <si>
    <t>Utregnet dreiemoment</t>
  </si>
  <si>
    <t>Behov for forlenger kraftarm</t>
  </si>
  <si>
    <t>Tilrettelegging</t>
  </si>
  <si>
    <t xml:space="preserve">Kraftarm </t>
  </si>
  <si>
    <t>OBS! Velg kun 1!</t>
  </si>
  <si>
    <r>
      <t xml:space="preserve">Målt kraft (N) for ventiler </t>
    </r>
    <r>
      <rPr>
        <b/>
        <sz val="12"/>
        <color theme="1"/>
        <rFont val="Calibri"/>
        <family val="2"/>
      </rPr>
      <t>300-700 mm</t>
    </r>
  </si>
  <si>
    <r>
      <t xml:space="preserve">Målt kraft (N) for ventiler </t>
    </r>
    <r>
      <rPr>
        <b/>
        <sz val="12"/>
        <color theme="1"/>
        <rFont val="Calibri"/>
        <family val="2"/>
      </rPr>
      <t>&lt;300mm</t>
    </r>
  </si>
  <si>
    <t>Arb.taker-vurdering</t>
  </si>
  <si>
    <t>Resultat fra REBA-vurdering eller andre verktøy</t>
  </si>
  <si>
    <t xml:space="preserve">En stor takk til Øystein Wiggen og Julie Renberg fra SINTEF, som deltok i utviklingsarbeidet. </t>
  </si>
  <si>
    <t xml:space="preserve">Dette verktøyet er utviklet i et bransjesamarbeid av følgende ergonomer i Rogaland med bistand fra SINTEF: </t>
  </si>
  <si>
    <t>Kryss</t>
  </si>
  <si>
    <t xml:space="preserve">Frekvens </t>
  </si>
  <si>
    <t xml:space="preserve">Daglig </t>
  </si>
  <si>
    <t xml:space="preserve">Månedlig </t>
  </si>
  <si>
    <t xml:space="preserve">Ukentlig </t>
  </si>
  <si>
    <t>Årlig</t>
  </si>
  <si>
    <t>Flere ganger daglig</t>
  </si>
  <si>
    <t>Sjeldnere enn årlig (revisjonsstans, kampanje o.l)</t>
  </si>
  <si>
    <t>Antall personer</t>
  </si>
  <si>
    <t>Ventilratt</t>
  </si>
  <si>
    <t>Diameter ventilratt [mm]</t>
  </si>
  <si>
    <t>Høyde arbeidsstilling vs. Grating</t>
  </si>
  <si>
    <t>Personen står på grating eller på permanent tilkomst (Grønn)</t>
  </si>
  <si>
    <t>Personen må klatre opp &lt; 0,5 m (Gul)</t>
  </si>
  <si>
    <t>Personen må klatre opp &gt; 0,5 m (Rød)</t>
  </si>
  <si>
    <t>Ytre miljø,  vibrasjon, hastighet, værforhold, klima, belysning, vedlikeholdsfrekvens</t>
  </si>
  <si>
    <t>Tilgjengelige verktøy mot ventil</t>
  </si>
  <si>
    <t>Samlet risiko</t>
  </si>
  <si>
    <t>Oppsummering</t>
  </si>
  <si>
    <t xml:space="preserve">Gardintrapp (Rød) </t>
  </si>
  <si>
    <t>Grip, coupling</t>
  </si>
  <si>
    <t>Good: Well fitted handles and mid range power grip</t>
  </si>
  <si>
    <t>Fair: Acceptable but not ideal holding or coupling, acceptable with another body part</t>
  </si>
  <si>
    <t>Poor: Hand hold not acceptable but possible</t>
  </si>
  <si>
    <t>Unacceptable: No handles, awkward, unsafe with any body part</t>
  </si>
  <si>
    <t>1. Risikovurdering ventil</t>
  </si>
  <si>
    <t>3. Sjekkliste design</t>
  </si>
  <si>
    <t>Innhold</t>
  </si>
  <si>
    <t>5 kolonner kan unhides ved behov for vurdering av flere ventiler.</t>
  </si>
  <si>
    <t>Passord for å låse opp arket: Ergonomen</t>
  </si>
  <si>
    <t>Hvite celler fylles med fritekst</t>
  </si>
  <si>
    <t>IKKE fyll inn grå celler; disse autogeneres!</t>
  </si>
  <si>
    <t>Celler i gult har nedtrekkmeny, se side 10-12 i word-dokument</t>
  </si>
  <si>
    <t xml:space="preserve">Dette verktøyet er ment som en hjelp til å identifisere risiko knyttet til plassering, kraftbruk og design på ventiler som betjenes manuelt. Verktøyet vil også gi en oversikt over ventiler som ulike yrkesgrupper må betjene og gi et bilde av den samlede ergonomiske risikoen knyttet til manuell betjening (se fane 1). For spesifikk risikovurdering kan REBA i fane 2 benyttes. </t>
  </si>
  <si>
    <r>
      <t xml:space="preserve">Totalvurdering/ Faglig vurdering </t>
    </r>
    <r>
      <rPr>
        <sz val="12"/>
        <color theme="1"/>
        <rFont val="Calibri"/>
        <family val="2"/>
      </rPr>
      <t>(Sett inn tall 1-3 i kolonne "</t>
    </r>
    <r>
      <rPr>
        <b/>
        <sz val="12"/>
        <color theme="1"/>
        <rFont val="Calibri"/>
        <family val="2"/>
      </rPr>
      <t>BG</t>
    </r>
    <r>
      <rPr>
        <sz val="12"/>
        <color theme="1"/>
        <rFont val="Calibri"/>
        <family val="2"/>
      </rPr>
      <t xml:space="preserve">". </t>
    </r>
    <r>
      <rPr>
        <b/>
        <sz val="12"/>
        <color theme="1"/>
        <rFont val="Calibri"/>
        <family val="2"/>
      </rPr>
      <t>BH</t>
    </r>
    <r>
      <rPr>
        <sz val="12"/>
        <color theme="1"/>
        <rFont val="Calibri"/>
        <family val="2"/>
      </rPr>
      <t xml:space="preserve"> auto-genereres)</t>
    </r>
  </si>
  <si>
    <t>Dynamometer</t>
  </si>
  <si>
    <t>Fyll inn type og modell dynamometer</t>
  </si>
  <si>
    <t>Område/rom</t>
  </si>
  <si>
    <r>
      <t xml:space="preserve">Type ventil
</t>
    </r>
    <r>
      <rPr>
        <sz val="10"/>
        <color theme="1"/>
        <rFont val="Calibri"/>
        <family val="2"/>
      </rPr>
      <t>Hjul/ratt,
Håndtak/Hendel, Kryss</t>
    </r>
    <r>
      <rPr>
        <b/>
        <sz val="10"/>
        <color theme="1"/>
        <rFont val="Calibri"/>
        <family val="2"/>
      </rPr>
      <t xml:space="preserve">
</t>
    </r>
  </si>
  <si>
    <r>
      <t xml:space="preserve">Sikkerhets-kritisk 
</t>
    </r>
    <r>
      <rPr>
        <sz val="10"/>
        <color theme="1"/>
        <rFont val="Calibri"/>
        <family val="2"/>
      </rPr>
      <t>Ja
Nei</t>
    </r>
  </si>
  <si>
    <t>Annen info</t>
  </si>
  <si>
    <r>
      <t xml:space="preserve">Opplevd kraft-belastning
</t>
    </r>
    <r>
      <rPr>
        <sz val="9"/>
        <color theme="1"/>
        <rFont val="Calibri"/>
        <family val="2"/>
      </rPr>
      <t>Lett
Litt tung
Veldig tung</t>
    </r>
  </si>
  <si>
    <r>
      <rPr>
        <b/>
        <sz val="10"/>
        <color theme="1"/>
        <rFont val="Calibri"/>
        <family val="2"/>
      </rPr>
      <t>Spesifikasjoner tilkomst</t>
    </r>
    <r>
      <rPr>
        <sz val="10"/>
        <color theme="1"/>
        <rFont val="Calibri"/>
        <family val="2"/>
      </rPr>
      <t xml:space="preserve">
Grating
Gardintrapp
Skråstilt leider
Vertial Leider
uheldig arbeidsstilling
</t>
    </r>
  </si>
  <si>
    <t>boredekksarbeider</t>
  </si>
  <si>
    <t>Tårnmann</t>
  </si>
  <si>
    <r>
      <rPr>
        <b/>
        <sz val="9"/>
        <color theme="1"/>
        <rFont val="Calibri"/>
        <family val="2"/>
      </rPr>
      <t>Høyde Arbeidsstilling vs. Gratin</t>
    </r>
    <r>
      <rPr>
        <sz val="9"/>
        <color theme="1"/>
        <rFont val="Calibri"/>
        <family val="2"/>
      </rPr>
      <t>g
Står på grating
Må klatre opp &lt; 0,5m
Må klatre opp &gt; 0,5m</t>
    </r>
  </si>
  <si>
    <r>
      <t xml:space="preserve">Frekvens
</t>
    </r>
    <r>
      <rPr>
        <sz val="10"/>
        <color theme="1"/>
        <rFont val="Calibri"/>
        <family val="2"/>
      </rPr>
      <t xml:space="preserve">
Daglig, ukentlig, månedlig. Årlig</t>
    </r>
  </si>
  <si>
    <r>
      <t xml:space="preserve">Grep
</t>
    </r>
    <r>
      <rPr>
        <sz val="10"/>
        <color theme="1"/>
        <rFont val="Calibri"/>
        <family val="2"/>
      </rPr>
      <t xml:space="preserve">
God
Dårlig
Uakseptabel </t>
    </r>
    <r>
      <rPr>
        <b/>
        <sz val="10"/>
        <color theme="1"/>
        <rFont val="Calibri"/>
        <family val="2"/>
      </rPr>
      <t xml:space="preserve">
</t>
    </r>
  </si>
  <si>
    <r>
      <t xml:space="preserve">Rekkevidde
</t>
    </r>
    <r>
      <rPr>
        <sz val="10"/>
        <color theme="1"/>
        <rFont val="Calibri"/>
        <family val="2"/>
      </rPr>
      <t xml:space="preserve">
Avstand fra kropp til senter av ventilratt</t>
    </r>
  </si>
  <si>
    <t xml:space="preserve">Ergonomisk screening av manuelt betjente ventiler
</t>
  </si>
  <si>
    <t>Stilling</t>
  </si>
  <si>
    <r>
      <rPr>
        <b/>
        <sz val="10"/>
        <color theme="1"/>
        <rFont val="Calibri"/>
        <family val="2"/>
      </rPr>
      <t xml:space="preserve">Adkomst 
</t>
    </r>
    <r>
      <rPr>
        <b/>
        <sz val="8"/>
        <color theme="1"/>
        <rFont val="Calibri"/>
        <family val="2"/>
      </rPr>
      <t>veien til arbeids
området</t>
    </r>
    <r>
      <rPr>
        <sz val="8"/>
        <color theme="1"/>
        <rFont val="Calibri"/>
        <family val="2"/>
      </rPr>
      <t xml:space="preserve">
Klatre over/under struktur, trangt </t>
    </r>
  </si>
  <si>
    <r>
      <t xml:space="preserve">Om-dreininger
</t>
    </r>
    <r>
      <rPr>
        <sz val="10"/>
        <color theme="1"/>
        <rFont val="Calibri"/>
        <family val="2"/>
      </rPr>
      <t xml:space="preserve">
Antall</t>
    </r>
  </si>
  <si>
    <r>
      <t xml:space="preserve">Vertikal ventil høyde[mm]
</t>
    </r>
    <r>
      <rPr>
        <sz val="10"/>
        <color theme="1"/>
        <rFont val="Calibri"/>
        <family val="2"/>
      </rPr>
      <t xml:space="preserve">
Fra grating til senter av ventil</t>
    </r>
  </si>
  <si>
    <r>
      <t xml:space="preserve">Horisontal ventil
høyde[mm]
</t>
    </r>
    <r>
      <rPr>
        <sz val="10"/>
        <color theme="1"/>
        <rFont val="Calibri"/>
        <family val="2"/>
      </rPr>
      <t xml:space="preserve">
Fra grating til senter av ventil</t>
    </r>
  </si>
  <si>
    <t>Plass
forhold</t>
  </si>
  <si>
    <t>Utført av (navn og stilling):</t>
  </si>
  <si>
    <t>Fyll inn</t>
  </si>
  <si>
    <t>150 kg</t>
  </si>
  <si>
    <t>12 mnd</t>
  </si>
  <si>
    <t>Tilrettelagt med H-bjelke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</si>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</sst>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6" x14ac:knownFonts="1">
    <font>
      <sz val="11"/>
      <color theme="1"/>
      <name val="Calibri"/>
      <family val="2"/>
      <scheme val="minor"/>
    </font>
    <font>
      <b/>
      <sz val="11"/>
      <color theme="0"/>
      <name val="Calibri"/>
      <family val="2"/>
      <scheme val="minor"/>
    </font>
    <font>
      <b/>
      <sz val="11"/>
      <color theme="1"/>
      <name val="Calibri"/>
      <family val="2"/>
      <scheme val="minor"/>
    </font>
    <font>
      <sz val="8"/>
      <name val="Arial"/>
      <family val="2"/>
    </font>
    <font>
      <b/>
      <sz val="8"/>
      <name val="Arial"/>
      <family val="2"/>
    </font>
    <font>
      <sz val="11"/>
      <name val="Calibri"/>
      <family val="2"/>
      <scheme val="minor"/>
    </font>
    <font>
      <sz val="9"/>
      <color indexed="81"/>
      <name val="Tahoma"/>
      <family val="2"/>
    </font>
    <font>
      <sz val="20"/>
      <color theme="1"/>
      <name val="Calibri"/>
      <family val="2"/>
      <scheme val="minor"/>
    </font>
    <font>
      <b/>
      <sz val="11"/>
      <name val="Calibri"/>
      <family val="2"/>
      <scheme val="minor"/>
    </font>
    <font>
      <b/>
      <sz val="14"/>
      <color theme="1"/>
      <name val="Calibri"/>
      <family val="2"/>
      <scheme val="minor"/>
    </font>
    <font>
      <b/>
      <sz val="8"/>
      <color theme="1"/>
      <name val="Calibri"/>
      <family val="2"/>
      <scheme val="minor"/>
    </font>
    <font>
      <u/>
      <sz val="11"/>
      <color theme="10"/>
      <name val="Calibri"/>
      <family val="2"/>
      <scheme val="minor"/>
    </font>
    <font>
      <sz val="11"/>
      <color theme="1"/>
      <name val="Calibri"/>
      <family val="2"/>
      <scheme val="minor"/>
    </font>
    <font>
      <sz val="11"/>
      <color rgb="FF9C0006"/>
      <name val="Calibri"/>
      <family val="2"/>
      <scheme val="minor"/>
    </font>
    <font>
      <b/>
      <sz val="18"/>
      <color theme="1"/>
      <name val="Calibri"/>
      <family val="2"/>
    </font>
    <font>
      <sz val="11"/>
      <color theme="1"/>
      <name val="Calibri"/>
      <family val="2"/>
    </font>
    <font>
      <sz val="11"/>
      <color theme="1"/>
      <name val="Calibri"/>
      <family val="2"/>
    </font>
    <font>
      <sz val="11"/>
      <name val="Arial"/>
      <family val="2"/>
    </font>
    <font>
      <sz val="9"/>
      <color theme="1"/>
      <name val="Calibri"/>
      <family val="2"/>
    </font>
    <font>
      <b/>
      <sz val="11"/>
      <color theme="1"/>
      <name val="Calibri"/>
      <family val="2"/>
    </font>
    <font>
      <sz val="11"/>
      <color theme="1"/>
      <name val="Arial"/>
      <family val="2"/>
    </font>
    <font>
      <b/>
      <sz val="11"/>
      <color theme="1"/>
      <name val="Arial"/>
      <family val="2"/>
    </font>
    <font>
      <sz val="11"/>
      <color theme="1"/>
      <name val="Arial"/>
      <family val="2"/>
    </font>
    <font>
      <b/>
      <sz val="14"/>
      <name val="Arial"/>
      <family val="2"/>
    </font>
    <font>
      <b/>
      <sz val="13"/>
      <color rgb="FF000000"/>
      <name val="Calibri"/>
      <family val="2"/>
    </font>
    <font>
      <sz val="11"/>
      <color rgb="FF000000"/>
      <name val="Calibri"/>
      <family val="2"/>
    </font>
    <font>
      <sz val="11"/>
      <color rgb="FF000000"/>
      <name val="Calibri"/>
      <family val="2"/>
    </font>
    <font>
      <b/>
      <sz val="11"/>
      <name val="Arial"/>
      <family val="2"/>
    </font>
    <font>
      <b/>
      <sz val="18"/>
      <color theme="1"/>
      <name val="Calibri"/>
      <family val="2"/>
    </font>
    <font>
      <sz val="18"/>
      <color theme="1"/>
      <name val="Calibri"/>
      <family val="2"/>
    </font>
    <font>
      <sz val="18"/>
      <color theme="1"/>
      <name val="Calibri"/>
      <family val="2"/>
      <scheme val="minor"/>
    </font>
    <font>
      <sz val="16"/>
      <color theme="1"/>
      <name val="Calibri"/>
      <family val="2"/>
    </font>
    <font>
      <sz val="16"/>
      <name val="Arial"/>
      <family val="2"/>
    </font>
    <font>
      <sz val="10"/>
      <color theme="1"/>
      <name val="Calibri"/>
      <family val="2"/>
    </font>
    <font>
      <b/>
      <sz val="10"/>
      <color theme="1"/>
      <name val="Calibri"/>
      <family val="2"/>
    </font>
    <font>
      <sz val="10"/>
      <name val="Arial"/>
      <family val="2"/>
    </font>
    <font>
      <sz val="10"/>
      <color theme="1"/>
      <name val="Calibri"/>
      <family val="2"/>
      <scheme val="minor"/>
    </font>
    <font>
      <b/>
      <sz val="12"/>
      <color rgb="FF000000"/>
      <name val="Calibri"/>
      <family val="2"/>
    </font>
    <font>
      <b/>
      <sz val="9"/>
      <color theme="1"/>
      <name val="Calibri"/>
      <family val="2"/>
    </font>
    <font>
      <b/>
      <sz val="8"/>
      <color theme="1"/>
      <name val="Calibri"/>
      <family val="2"/>
    </font>
    <font>
      <b/>
      <sz val="14"/>
      <name val="Calibri"/>
      <family val="2"/>
      <scheme val="minor"/>
    </font>
    <font>
      <sz val="8"/>
      <color rgb="FF000000"/>
      <name val="Segoe UI"/>
      <family val="2"/>
    </font>
    <font>
      <sz val="8"/>
      <color theme="1"/>
      <name val="Calibri"/>
      <family val="2"/>
      <scheme val="minor"/>
    </font>
    <font>
      <b/>
      <sz val="10"/>
      <color theme="1"/>
      <name val="Calibri"/>
      <family val="2"/>
      <scheme val="minor"/>
    </font>
    <font>
      <sz val="8"/>
      <color rgb="FFFFFF00"/>
      <name val="Arial"/>
      <family val="2"/>
    </font>
    <font>
      <sz val="9"/>
      <name val="Calibri"/>
      <family val="2"/>
      <scheme val="minor"/>
    </font>
    <font>
      <b/>
      <sz val="8"/>
      <name val="Calibri"/>
      <family val="2"/>
      <scheme val="minor"/>
    </font>
    <font>
      <b/>
      <sz val="10"/>
      <name val="Calibri"/>
      <family val="2"/>
      <scheme val="minor"/>
    </font>
    <font>
      <sz val="8"/>
      <color theme="1"/>
      <name val="Calibri"/>
      <family val="2"/>
    </font>
    <font>
      <sz val="12"/>
      <color theme="1"/>
      <name val="Calibri"/>
      <family val="2"/>
    </font>
    <font>
      <b/>
      <sz val="9"/>
      <color theme="4"/>
      <name val="Calibri"/>
      <family val="2"/>
    </font>
    <font>
      <b/>
      <sz val="9"/>
      <color rgb="FFFF33CC"/>
      <name val="Calibri"/>
      <family val="2"/>
    </font>
    <font>
      <b/>
      <sz val="12"/>
      <color theme="1"/>
      <name val="Calibri"/>
      <family val="2"/>
    </font>
    <font>
      <b/>
      <sz val="10"/>
      <name val="Arial"/>
      <family val="2"/>
    </font>
    <font>
      <i/>
      <sz val="11"/>
      <color theme="1"/>
      <name val="Calibri"/>
      <family val="2"/>
    </font>
    <font>
      <b/>
      <sz val="16"/>
      <color theme="1"/>
      <name val="Calibri"/>
      <family val="2"/>
    </font>
  </fonts>
  <fills count="47">
    <fill>
      <patternFill patternType="none"/>
    </fill>
    <fill>
      <patternFill patternType="gray125"/>
    </fill>
    <fill>
      <patternFill patternType="solid">
        <fgColor rgb="FFA5A5A5"/>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5"/>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indexed="10"/>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C7CE"/>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tint="-0.14999847407452621"/>
        <bgColor rgb="FFF2F2F2"/>
      </patternFill>
    </fill>
    <fill>
      <patternFill patternType="solid">
        <fgColor theme="0" tint="-0.14999847407452621"/>
        <bgColor rgb="FFD8D8D8"/>
      </patternFill>
    </fill>
    <fill>
      <patternFill patternType="solid">
        <fgColor theme="0" tint="-0.14999847407452621"/>
        <bgColor indexed="65"/>
      </patternFill>
    </fill>
    <fill>
      <patternFill patternType="solid">
        <fgColor theme="0"/>
        <bgColor rgb="FFFDECD1"/>
      </patternFill>
    </fill>
    <fill>
      <patternFill patternType="solid">
        <fgColor theme="0" tint="-0.34998626667073579"/>
        <bgColor rgb="FFD8D8D8"/>
      </patternFill>
    </fill>
    <fill>
      <patternFill patternType="solid">
        <fgColor theme="4" tint="0.59999389629810485"/>
        <bgColor indexed="64"/>
      </patternFill>
    </fill>
    <fill>
      <patternFill patternType="solid">
        <fgColor theme="0" tint="-0.249977111117893"/>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99CC"/>
        <bgColor indexed="64"/>
      </patternFill>
    </fill>
    <fill>
      <patternFill patternType="solid">
        <fgColor rgb="FF00CCFF"/>
        <bgColor indexed="64"/>
      </patternFill>
    </fill>
    <fill>
      <patternFill patternType="solid">
        <fgColor rgb="FF00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rgb="FFF2F2F2"/>
      </patternFill>
    </fill>
    <fill>
      <patternFill patternType="solid">
        <fgColor theme="0"/>
        <bgColor rgb="FFD8D8D8"/>
      </patternFill>
    </fill>
    <fill>
      <patternFill patternType="solid">
        <fgColor theme="0"/>
        <bgColor rgb="FFB6E4FF"/>
      </patternFill>
    </fill>
    <fill>
      <patternFill patternType="solid">
        <fgColor theme="5" tint="0.79998168889431442"/>
        <bgColor rgb="FFD8D8D8"/>
      </patternFill>
    </fill>
    <fill>
      <patternFill patternType="solid">
        <fgColor theme="7" tint="0.79998168889431442"/>
        <bgColor indexed="65"/>
      </patternFill>
    </fill>
    <fill>
      <patternFill patternType="solid">
        <fgColor theme="7" tint="0.59999389629810485"/>
        <bgColor rgb="FFD8D8D8"/>
      </patternFill>
    </fill>
    <fill>
      <patternFill patternType="solid">
        <fgColor theme="7" tint="0.59999389629810485"/>
        <bgColor rgb="FFB6E4FF"/>
      </patternFill>
    </fill>
    <fill>
      <patternFill patternType="solid">
        <fgColor theme="7" tint="0.59999389629810485"/>
        <bgColor rgb="FFF2F2F2"/>
      </patternFill>
    </fill>
    <fill>
      <patternFill patternType="solid">
        <fgColor theme="0"/>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rgb="FFA8D08D"/>
      </bottom>
      <diagonal/>
    </border>
    <border>
      <left/>
      <right style="thin">
        <color rgb="FFA8D08D"/>
      </right>
      <top style="medium">
        <color indexed="64"/>
      </top>
      <bottom/>
      <diagonal/>
    </border>
    <border>
      <left style="thin">
        <color rgb="FFA8D08D"/>
      </left>
      <right/>
      <top style="medium">
        <color indexed="64"/>
      </top>
      <bottom/>
      <diagonal/>
    </border>
    <border>
      <left style="thin">
        <color rgb="FFA8D08D"/>
      </left>
      <right/>
      <top style="medium">
        <color indexed="64"/>
      </top>
      <bottom style="thin">
        <color indexed="64"/>
      </bottom>
      <diagonal/>
    </border>
    <border>
      <left/>
      <right/>
      <top style="medium">
        <color indexed="64"/>
      </top>
      <bottom style="thin">
        <color indexed="64"/>
      </bottom>
      <diagonal/>
    </border>
    <border>
      <left/>
      <right style="thin">
        <color rgb="FFA8D08D"/>
      </right>
      <top style="medium">
        <color indexed="64"/>
      </top>
      <bottom style="thin">
        <color indexed="64"/>
      </bottom>
      <diagonal/>
    </border>
    <border>
      <left style="thin">
        <color rgb="FFA8D08D"/>
      </left>
      <right style="thin">
        <color rgb="FFA8D08D"/>
      </right>
      <top style="medium">
        <color indexed="64"/>
      </top>
      <bottom/>
      <diagonal/>
    </border>
    <border>
      <left style="thin">
        <color rgb="FFA8D08D"/>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2" borderId="1" applyNumberFormat="0" applyAlignment="0" applyProtection="0"/>
    <xf numFmtId="0" fontId="11" fillId="0" borderId="0" applyNumberFormat="0" applyFill="0" applyBorder="0" applyAlignment="0" applyProtection="0"/>
    <xf numFmtId="0" fontId="13" fillId="21" borderId="0" applyNumberFormat="0" applyBorder="0" applyAlignment="0" applyProtection="0"/>
    <xf numFmtId="0" fontId="12" fillId="22" borderId="0" applyNumberFormat="0" applyBorder="0" applyAlignment="0" applyProtection="0"/>
    <xf numFmtId="0" fontId="12" fillId="42" borderId="0" applyNumberFormat="0" applyBorder="0" applyAlignment="0" applyProtection="0"/>
  </cellStyleXfs>
  <cellXfs count="566">
    <xf numFmtId="0" fontId="0" fillId="0" borderId="0" xfId="0"/>
    <xf numFmtId="0" fontId="0" fillId="13" borderId="19" xfId="0" applyFill="1" applyBorder="1"/>
    <xf numFmtId="0" fontId="0" fillId="13" borderId="0" xfId="0" applyFill="1"/>
    <xf numFmtId="0" fontId="0" fillId="17" borderId="30" xfId="0" applyFill="1" applyBorder="1" applyAlignment="1">
      <alignment horizontal="center"/>
    </xf>
    <xf numFmtId="0" fontId="0" fillId="17" borderId="30" xfId="0" applyFill="1" applyBorder="1"/>
    <xf numFmtId="0" fontId="3" fillId="13" borderId="0" xfId="0" applyFont="1" applyFill="1" applyAlignment="1">
      <alignment wrapText="1"/>
    </xf>
    <xf numFmtId="0" fontId="4" fillId="13" borderId="0" xfId="0" applyFont="1" applyFill="1"/>
    <xf numFmtId="0" fontId="0" fillId="18" borderId="36" xfId="0" applyFill="1" applyBorder="1" applyAlignment="1">
      <alignment horizontal="center"/>
    </xf>
    <xf numFmtId="0" fontId="0" fillId="18" borderId="36" xfId="0" applyFill="1" applyBorder="1"/>
    <xf numFmtId="0" fontId="0" fillId="18" borderId="5" xfId="0" applyFill="1" applyBorder="1" applyAlignment="1">
      <alignment horizontal="center"/>
    </xf>
    <xf numFmtId="0" fontId="0" fillId="18" borderId="5" xfId="0" applyFill="1" applyBorder="1"/>
    <xf numFmtId="0" fontId="0" fillId="11" borderId="5" xfId="0" applyFill="1" applyBorder="1" applyAlignment="1">
      <alignment horizontal="center"/>
    </xf>
    <xf numFmtId="0" fontId="0" fillId="11" borderId="5" xfId="0" applyFill="1" applyBorder="1"/>
    <xf numFmtId="0" fontId="5" fillId="19" borderId="5" xfId="0" applyFont="1" applyFill="1" applyBorder="1" applyAlignment="1">
      <alignment horizontal="center"/>
    </xf>
    <xf numFmtId="0" fontId="5" fillId="19" borderId="5" xfId="0" applyFont="1" applyFill="1" applyBorder="1"/>
    <xf numFmtId="0" fontId="0" fillId="18" borderId="38" xfId="0" applyFill="1" applyBorder="1" applyAlignment="1">
      <alignment horizontal="center"/>
    </xf>
    <xf numFmtId="0" fontId="0" fillId="18" borderId="37" xfId="0" applyFill="1" applyBorder="1"/>
    <xf numFmtId="0" fontId="0" fillId="18" borderId="39" xfId="0" applyFill="1" applyBorder="1" applyAlignment="1">
      <alignment horizontal="center"/>
    </xf>
    <xf numFmtId="0" fontId="0" fillId="18" borderId="24" xfId="0" applyFill="1" applyBorder="1"/>
    <xf numFmtId="0" fontId="0" fillId="11" borderId="39" xfId="0" applyFill="1" applyBorder="1" applyAlignment="1">
      <alignment horizontal="center"/>
    </xf>
    <xf numFmtId="0" fontId="0" fillId="11" borderId="24" xfId="0" applyFill="1" applyBorder="1"/>
    <xf numFmtId="0" fontId="5" fillId="19" borderId="39" xfId="0" applyFont="1" applyFill="1" applyBorder="1" applyAlignment="1">
      <alignment horizontal="center"/>
    </xf>
    <xf numFmtId="0" fontId="5" fillId="19" borderId="24" xfId="0" applyFont="1" applyFill="1" applyBorder="1"/>
    <xf numFmtId="0" fontId="0" fillId="17" borderId="40" xfId="0" applyFill="1" applyBorder="1" applyAlignment="1">
      <alignment horizontal="center"/>
    </xf>
    <xf numFmtId="0" fontId="0" fillId="17" borderId="32" xfId="0" applyFill="1" applyBorder="1"/>
    <xf numFmtId="0" fontId="0" fillId="13" borderId="27" xfId="0" applyFill="1" applyBorder="1" applyAlignment="1">
      <alignment vertical="center" wrapText="1"/>
    </xf>
    <xf numFmtId="0" fontId="0" fillId="10" borderId="0" xfId="0" applyFill="1"/>
    <xf numFmtId="0" fontId="0" fillId="10" borderId="0" xfId="0" applyFill="1" applyAlignment="1">
      <alignment vertical="center"/>
    </xf>
    <xf numFmtId="1" fontId="3" fillId="10" borderId="2" xfId="0" applyNumberFormat="1" applyFont="1" applyFill="1" applyBorder="1" applyAlignment="1">
      <alignment horizontal="center" vertical="center" wrapText="1"/>
    </xf>
    <xf numFmtId="1" fontId="3" fillId="10" borderId="2" xfId="0" applyNumberFormat="1" applyFont="1" applyFill="1" applyBorder="1" applyAlignment="1">
      <alignment horizontal="center" vertical="center"/>
    </xf>
    <xf numFmtId="0" fontId="0" fillId="10" borderId="0" xfId="0" applyFill="1" applyAlignment="1">
      <alignment horizontal="center" vertical="center"/>
    </xf>
    <xf numFmtId="0" fontId="0" fillId="10" borderId="0" xfId="0" applyFill="1" applyAlignment="1">
      <alignment horizontal="left"/>
    </xf>
    <xf numFmtId="49" fontId="3" fillId="13" borderId="0" xfId="0" applyNumberFormat="1" applyFont="1" applyFill="1" applyAlignment="1">
      <alignment horizontal="left"/>
    </xf>
    <xf numFmtId="49" fontId="0" fillId="13" borderId="0" xfId="0" applyNumberFormat="1" applyFill="1"/>
    <xf numFmtId="49" fontId="3" fillId="13" borderId="0" xfId="0" applyNumberFormat="1" applyFont="1" applyFill="1" applyAlignment="1">
      <alignment vertical="top" wrapText="1"/>
    </xf>
    <xf numFmtId="49" fontId="0" fillId="13" borderId="19" xfId="0" applyNumberFormat="1" applyFill="1" applyBorder="1"/>
    <xf numFmtId="0" fontId="21" fillId="0" borderId="0" xfId="0" applyFont="1"/>
    <xf numFmtId="0" fontId="21" fillId="0" borderId="0" xfId="0" applyFont="1" applyAlignment="1">
      <alignment horizontal="center" wrapText="1"/>
    </xf>
    <xf numFmtId="0" fontId="22" fillId="0" borderId="0" xfId="0" applyFont="1"/>
    <xf numFmtId="0" fontId="22" fillId="0" borderId="0" xfId="0" applyFont="1" applyAlignment="1">
      <alignment wrapText="1"/>
    </xf>
    <xf numFmtId="0" fontId="22" fillId="0" borderId="0" xfId="0" applyFont="1" applyAlignment="1">
      <alignment horizontal="center" wrapText="1"/>
    </xf>
    <xf numFmtId="0" fontId="0" fillId="10" borderId="0" xfId="0" applyFill="1" applyAlignment="1">
      <alignment wrapText="1"/>
    </xf>
    <xf numFmtId="0" fontId="16" fillId="10" borderId="0" xfId="0" applyFont="1" applyFill="1" applyAlignment="1">
      <alignment vertical="top" wrapText="1"/>
    </xf>
    <xf numFmtId="0" fontId="15" fillId="10" borderId="0" xfId="0" applyFont="1" applyFill="1" applyAlignment="1">
      <alignment vertical="top" wrapText="1"/>
    </xf>
    <xf numFmtId="0" fontId="27" fillId="10" borderId="14" xfId="0" applyFont="1" applyFill="1" applyBorder="1" applyAlignment="1">
      <alignment vertical="top" wrapText="1"/>
    </xf>
    <xf numFmtId="0" fontId="0" fillId="10" borderId="19" xfId="0" applyFill="1" applyBorder="1"/>
    <xf numFmtId="0" fontId="0" fillId="10" borderId="20" xfId="0" applyFill="1" applyBorder="1"/>
    <xf numFmtId="0" fontId="0" fillId="10" borderId="21" xfId="0" applyFill="1" applyBorder="1"/>
    <xf numFmtId="0" fontId="24" fillId="10" borderId="14" xfId="0" applyFont="1" applyFill="1" applyBorder="1"/>
    <xf numFmtId="0" fontId="24" fillId="10" borderId="0" xfId="0" applyFont="1" applyFill="1"/>
    <xf numFmtId="0" fontId="25" fillId="10" borderId="14" xfId="0" applyFont="1" applyFill="1" applyBorder="1"/>
    <xf numFmtId="0" fontId="25" fillId="10" borderId="0" xfId="0" applyFont="1" applyFill="1"/>
    <xf numFmtId="0" fontId="26" fillId="10" borderId="14" xfId="0" applyFont="1" applyFill="1" applyBorder="1"/>
    <xf numFmtId="0" fontId="24" fillId="13" borderId="14" xfId="0" applyFont="1" applyFill="1" applyBorder="1"/>
    <xf numFmtId="0" fontId="24" fillId="13" borderId="0" xfId="0" applyFont="1" applyFill="1"/>
    <xf numFmtId="0" fontId="37" fillId="13" borderId="56" xfId="0" applyFont="1" applyFill="1" applyBorder="1" applyAlignment="1">
      <alignment horizontal="left" vertical="top" wrapText="1"/>
    </xf>
    <xf numFmtId="0" fontId="37" fillId="13" borderId="57" xfId="0" applyFont="1" applyFill="1" applyBorder="1" applyAlignment="1">
      <alignment horizontal="left" vertical="top" wrapText="1"/>
    </xf>
    <xf numFmtId="49" fontId="2" fillId="13" borderId="0" xfId="0" applyNumberFormat="1" applyFont="1" applyFill="1"/>
    <xf numFmtId="0" fontId="2" fillId="10" borderId="0" xfId="0" applyFont="1" applyFill="1"/>
    <xf numFmtId="0" fontId="0" fillId="13" borderId="26" xfId="0" applyFill="1" applyBorder="1" applyAlignment="1">
      <alignment vertical="center" wrapText="1"/>
    </xf>
    <xf numFmtId="0" fontId="0" fillId="13" borderId="19" xfId="0" applyFill="1" applyBorder="1" applyAlignment="1">
      <alignment vertical="center" wrapText="1"/>
    </xf>
    <xf numFmtId="0" fontId="0" fillId="13" borderId="13" xfId="0" applyFill="1" applyBorder="1" applyAlignment="1">
      <alignment vertical="center" wrapText="1"/>
    </xf>
    <xf numFmtId="0" fontId="2" fillId="13" borderId="27" xfId="0" applyFont="1" applyFill="1" applyBorder="1" applyAlignment="1">
      <alignment vertical="center" wrapText="1"/>
    </xf>
    <xf numFmtId="1" fontId="4" fillId="10" borderId="2" xfId="0" applyNumberFormat="1" applyFont="1" applyFill="1" applyBorder="1" applyAlignment="1">
      <alignment horizontal="center" vertical="center"/>
    </xf>
    <xf numFmtId="0" fontId="2" fillId="0" borderId="0" xfId="0" applyFont="1"/>
    <xf numFmtId="0" fontId="23" fillId="10" borderId="19" xfId="0" applyFont="1" applyFill="1" applyBorder="1"/>
    <xf numFmtId="0" fontId="23" fillId="10" borderId="0" xfId="0" applyFont="1" applyFill="1"/>
    <xf numFmtId="0" fontId="21" fillId="10" borderId="7" xfId="0" applyFont="1" applyFill="1" applyBorder="1" applyAlignment="1">
      <alignment vertical="top" textRotation="90"/>
    </xf>
    <xf numFmtId="0" fontId="21" fillId="10" borderId="7" xfId="0" applyFont="1" applyFill="1" applyBorder="1" applyAlignment="1">
      <alignment vertical="top" wrapText="1"/>
    </xf>
    <xf numFmtId="0" fontId="21" fillId="27" borderId="7" xfId="0" applyFont="1" applyFill="1" applyBorder="1" applyAlignment="1">
      <alignment vertical="top" wrapText="1"/>
    </xf>
    <xf numFmtId="0" fontId="0" fillId="10" borderId="61" xfId="0" applyFill="1" applyBorder="1"/>
    <xf numFmtId="0" fontId="0" fillId="0" borderId="41" xfId="0" applyBorder="1"/>
    <xf numFmtId="0" fontId="0" fillId="0" borderId="42" xfId="0" applyBorder="1"/>
    <xf numFmtId="0" fontId="0" fillId="0" borderId="60" xfId="0" applyBorder="1"/>
    <xf numFmtId="49" fontId="0" fillId="13" borderId="22" xfId="0" applyNumberFormat="1" applyFill="1" applyBorder="1"/>
    <xf numFmtId="0" fontId="0" fillId="13" borderId="22" xfId="0" applyFill="1" applyBorder="1"/>
    <xf numFmtId="49" fontId="3" fillId="13" borderId="0" xfId="0" applyNumberFormat="1" applyFont="1" applyFill="1" applyAlignment="1">
      <alignment vertical="center" wrapText="1"/>
    </xf>
    <xf numFmtId="49" fontId="36" fillId="13" borderId="19" xfId="0" applyNumberFormat="1" applyFont="1" applyFill="1" applyBorder="1"/>
    <xf numFmtId="49" fontId="42" fillId="13" borderId="19" xfId="0" applyNumberFormat="1" applyFont="1" applyFill="1" applyBorder="1"/>
    <xf numFmtId="49" fontId="2" fillId="13" borderId="13" xfId="0" applyNumberFormat="1" applyFont="1" applyFill="1" applyBorder="1"/>
    <xf numFmtId="49" fontId="43" fillId="13" borderId="0" xfId="0" applyNumberFormat="1" applyFont="1" applyFill="1" applyAlignment="1">
      <alignment vertical="top"/>
    </xf>
    <xf numFmtId="49" fontId="36" fillId="13" borderId="0" xfId="0" applyNumberFormat="1" applyFont="1" applyFill="1"/>
    <xf numFmtId="49" fontId="36" fillId="13" borderId="14" xfId="0" applyNumberFormat="1" applyFont="1" applyFill="1" applyBorder="1"/>
    <xf numFmtId="49" fontId="0" fillId="13" borderId="22" xfId="0" applyNumberFormat="1" applyFill="1" applyBorder="1" applyAlignment="1">
      <alignment vertical="top" wrapText="1"/>
    </xf>
    <xf numFmtId="0" fontId="0" fillId="13" borderId="20" xfId="0" applyFill="1" applyBorder="1"/>
    <xf numFmtId="0" fontId="0" fillId="11" borderId="25" xfId="0" applyFill="1" applyBorder="1"/>
    <xf numFmtId="0" fontId="0" fillId="11" borderId="26" xfId="0" applyFill="1" applyBorder="1"/>
    <xf numFmtId="0" fontId="0" fillId="30" borderId="46" xfId="0" applyFill="1" applyBorder="1" applyAlignment="1" applyProtection="1">
      <alignment horizontal="center" vertical="center"/>
      <protection locked="0"/>
    </xf>
    <xf numFmtId="0" fontId="0" fillId="35" borderId="46" xfId="0" applyFill="1" applyBorder="1" applyAlignment="1" applyProtection="1">
      <alignment horizontal="center" vertical="center"/>
      <protection locked="0"/>
    </xf>
    <xf numFmtId="0" fontId="0" fillId="34" borderId="46" xfId="0" applyFill="1" applyBorder="1" applyAlignment="1" applyProtection="1">
      <alignment horizontal="center" vertical="center"/>
      <protection locked="0"/>
    </xf>
    <xf numFmtId="0" fontId="0" fillId="33" borderId="46" xfId="0" applyFill="1" applyBorder="1" applyAlignment="1" applyProtection="1">
      <alignment horizontal="center" vertical="center"/>
      <protection locked="0"/>
    </xf>
    <xf numFmtId="0" fontId="0" fillId="32" borderId="46" xfId="0" applyFill="1" applyBorder="1" applyAlignment="1" applyProtection="1">
      <alignment horizontal="center" vertical="center"/>
      <protection locked="0"/>
    </xf>
    <xf numFmtId="0" fontId="0" fillId="11" borderId="15" xfId="0" applyFill="1" applyBorder="1"/>
    <xf numFmtId="0" fontId="0" fillId="11" borderId="23" xfId="0" applyFill="1" applyBorder="1"/>
    <xf numFmtId="0" fontId="0" fillId="36" borderId="12" xfId="0" applyFill="1" applyBorder="1" applyAlignment="1" applyProtection="1">
      <alignment horizontal="center" vertical="center"/>
      <protection locked="0"/>
    </xf>
    <xf numFmtId="49" fontId="43" fillId="13" borderId="15" xfId="0" applyNumberFormat="1" applyFont="1" applyFill="1" applyBorder="1" applyAlignment="1">
      <alignment vertical="top"/>
    </xf>
    <xf numFmtId="49" fontId="0" fillId="13" borderId="23" xfId="0" applyNumberFormat="1" applyFill="1" applyBorder="1" applyAlignment="1">
      <alignment vertical="top" wrapText="1"/>
    </xf>
    <xf numFmtId="0" fontId="0" fillId="31" borderId="46" xfId="0" applyFill="1" applyBorder="1" applyAlignment="1" applyProtection="1">
      <alignment horizontal="center" vertical="center"/>
      <protection locked="0"/>
    </xf>
    <xf numFmtId="0" fontId="2" fillId="11" borderId="20" xfId="0" applyFont="1" applyFill="1" applyBorder="1" applyAlignment="1" applyProtection="1">
      <alignment horizontal="center" vertical="center"/>
      <protection hidden="1"/>
    </xf>
    <xf numFmtId="0" fontId="2" fillId="11" borderId="26" xfId="0" applyFont="1" applyFill="1" applyBorder="1" applyAlignment="1" applyProtection="1">
      <alignment horizontal="center" vertical="center"/>
      <protection hidden="1"/>
    </xf>
    <xf numFmtId="0" fontId="8" fillId="20" borderId="46" xfId="0" applyFont="1" applyFill="1" applyBorder="1" applyAlignment="1" applyProtection="1">
      <alignment horizontal="center" vertical="center"/>
      <protection hidden="1"/>
    </xf>
    <xf numFmtId="0" fontId="3" fillId="4" borderId="6" xfId="0" applyFont="1" applyFill="1" applyBorder="1" applyAlignment="1" applyProtection="1">
      <alignment horizontal="center"/>
      <protection hidden="1"/>
    </xf>
    <xf numFmtId="0" fontId="44" fillId="5" borderId="4" xfId="0" applyFont="1" applyFill="1" applyBorder="1" applyProtection="1">
      <protection hidden="1"/>
    </xf>
    <xf numFmtId="0" fontId="44" fillId="5" borderId="5" xfId="0" applyFont="1" applyFill="1" applyBorder="1" applyProtection="1">
      <protection hidden="1"/>
    </xf>
    <xf numFmtId="0" fontId="44" fillId="5" borderId="6" xfId="0" applyFont="1" applyFill="1" applyBorder="1" applyProtection="1">
      <protection hidden="1"/>
    </xf>
    <xf numFmtId="0" fontId="44" fillId="5" borderId="24" xfId="0" applyFont="1" applyFill="1" applyBorder="1" applyProtection="1">
      <protection hidden="1"/>
    </xf>
    <xf numFmtId="1" fontId="3" fillId="5" borderId="2" xfId="0" applyNumberFormat="1" applyFont="1" applyFill="1" applyBorder="1" applyAlignment="1" applyProtection="1">
      <alignment horizontal="center"/>
      <protection hidden="1"/>
    </xf>
    <xf numFmtId="1" fontId="3" fillId="5" borderId="4" xfId="0" applyNumberFormat="1" applyFont="1" applyFill="1" applyBorder="1" applyAlignment="1" applyProtection="1">
      <alignment horizontal="center"/>
      <protection hidden="1"/>
    </xf>
    <xf numFmtId="1" fontId="3" fillId="6" borderId="2" xfId="0" applyNumberFormat="1" applyFont="1" applyFill="1" applyBorder="1" applyAlignment="1" applyProtection="1">
      <alignment horizontal="center"/>
      <protection hidden="1"/>
    </xf>
    <xf numFmtId="1" fontId="3" fillId="3" borderId="2" xfId="0" applyNumberFormat="1" applyFont="1" applyFill="1" applyBorder="1" applyAlignment="1" applyProtection="1">
      <alignment horizontal="center"/>
      <protection hidden="1"/>
    </xf>
    <xf numFmtId="1" fontId="3" fillId="3" borderId="4" xfId="0" applyNumberFormat="1" applyFont="1" applyFill="1" applyBorder="1" applyAlignment="1" applyProtection="1">
      <alignment horizontal="center"/>
      <protection hidden="1"/>
    </xf>
    <xf numFmtId="0" fontId="3" fillId="7" borderId="6" xfId="0" applyFont="1" applyFill="1" applyBorder="1" applyAlignment="1" applyProtection="1">
      <alignment horizontal="center"/>
      <protection hidden="1"/>
    </xf>
    <xf numFmtId="0" fontId="3" fillId="8" borderId="2" xfId="0" applyFont="1" applyFill="1" applyBorder="1" applyAlignment="1" applyProtection="1">
      <alignment horizontal="center"/>
      <protection hidden="1"/>
    </xf>
    <xf numFmtId="0" fontId="3" fillId="8" borderId="4" xfId="0" applyFont="1" applyFill="1" applyBorder="1" applyAlignment="1" applyProtection="1">
      <alignment horizontal="center"/>
      <protection hidden="1"/>
    </xf>
    <xf numFmtId="0" fontId="3" fillId="9" borderId="2" xfId="0" applyFont="1" applyFill="1" applyBorder="1" applyAlignment="1" applyProtection="1">
      <alignment horizontal="center"/>
      <protection hidden="1"/>
    </xf>
    <xf numFmtId="0" fontId="3" fillId="3" borderId="2" xfId="0" applyFont="1" applyFill="1" applyBorder="1" applyAlignment="1" applyProtection="1">
      <alignment horizontal="center"/>
      <protection hidden="1"/>
    </xf>
    <xf numFmtId="0" fontId="3" fillId="3" borderId="4" xfId="0" applyFont="1" applyFill="1" applyBorder="1" applyAlignment="1" applyProtection="1">
      <alignment horizontal="center"/>
      <protection hidden="1"/>
    </xf>
    <xf numFmtId="0" fontId="3" fillId="9" borderId="7" xfId="0" applyFont="1" applyFill="1" applyBorder="1" applyAlignment="1" applyProtection="1">
      <alignment horizontal="center"/>
      <protection hidden="1"/>
    </xf>
    <xf numFmtId="0" fontId="3" fillId="3" borderId="7" xfId="0" applyFont="1" applyFill="1" applyBorder="1" applyAlignment="1" applyProtection="1">
      <alignment horizontal="center"/>
      <protection hidden="1"/>
    </xf>
    <xf numFmtId="0" fontId="3" fillId="3" borderId="33" xfId="0" applyFont="1" applyFill="1" applyBorder="1" applyAlignment="1" applyProtection="1">
      <alignment horizontal="center"/>
      <protection hidden="1"/>
    </xf>
    <xf numFmtId="1" fontId="40" fillId="23" borderId="21" xfId="1" applyNumberFormat="1" applyFont="1" applyFill="1" applyBorder="1" applyAlignment="1" applyProtection="1">
      <alignment horizontal="center"/>
      <protection hidden="1"/>
    </xf>
    <xf numFmtId="49" fontId="43" fillId="13" borderId="0" xfId="0" applyNumberFormat="1" applyFont="1" applyFill="1"/>
    <xf numFmtId="0" fontId="30" fillId="37" borderId="13" xfId="0" applyFont="1" applyFill="1" applyBorder="1" applyAlignment="1">
      <alignment horizontal="left" vertical="center"/>
    </xf>
    <xf numFmtId="0" fontId="0" fillId="37" borderId="20" xfId="0" applyFill="1" applyBorder="1"/>
    <xf numFmtId="0" fontId="11" fillId="37" borderId="14" xfId="2" applyFill="1" applyBorder="1" applyAlignment="1">
      <alignment horizontal="left"/>
    </xf>
    <xf numFmtId="0" fontId="0" fillId="37" borderId="21" xfId="0" applyFill="1" applyBorder="1"/>
    <xf numFmtId="0" fontId="11" fillId="37" borderId="15" xfId="2" applyFill="1" applyBorder="1" applyAlignment="1">
      <alignment horizontal="left"/>
    </xf>
    <xf numFmtId="0" fontId="0" fillId="37" borderId="23" xfId="0" applyFill="1" applyBorder="1"/>
    <xf numFmtId="0" fontId="0" fillId="37" borderId="20" xfId="0" applyFill="1" applyBorder="1" applyAlignment="1">
      <alignment horizontal="left"/>
    </xf>
    <xf numFmtId="0" fontId="0" fillId="37" borderId="21" xfId="0" applyFill="1" applyBorder="1" applyAlignment="1">
      <alignment horizontal="left"/>
    </xf>
    <xf numFmtId="0" fontId="0" fillId="37" borderId="21" xfId="0" applyFill="1" applyBorder="1" applyAlignment="1">
      <alignment vertical="top"/>
    </xf>
    <xf numFmtId="0" fontId="0" fillId="37" borderId="14" xfId="0" applyFill="1" applyBorder="1" applyAlignment="1">
      <alignment vertical="top" wrapText="1"/>
    </xf>
    <xf numFmtId="0" fontId="0" fillId="37" borderId="15" xfId="0" applyFill="1" applyBorder="1" applyAlignment="1">
      <alignment vertical="top" wrapText="1"/>
    </xf>
    <xf numFmtId="0" fontId="0" fillId="37" borderId="23" xfId="0" applyFill="1" applyBorder="1" applyAlignment="1">
      <alignment vertical="top"/>
    </xf>
    <xf numFmtId="0" fontId="29" fillId="37" borderId="13" xfId="0" applyFont="1" applyFill="1" applyBorder="1" applyAlignment="1">
      <alignment vertical="center"/>
    </xf>
    <xf numFmtId="0" fontId="28" fillId="37" borderId="19" xfId="0" applyFont="1" applyFill="1" applyBorder="1" applyAlignment="1">
      <alignment vertical="center"/>
    </xf>
    <xf numFmtId="0" fontId="16" fillId="37" borderId="19" xfId="0" applyFont="1" applyFill="1" applyBorder="1" applyAlignment="1">
      <alignment vertical="center"/>
    </xf>
    <xf numFmtId="0" fontId="16" fillId="37" borderId="20" xfId="0" applyFont="1" applyFill="1" applyBorder="1" applyAlignment="1">
      <alignment vertical="center"/>
    </xf>
    <xf numFmtId="0" fontId="16" fillId="37" borderId="21" xfId="0" applyFont="1" applyFill="1" applyBorder="1" applyAlignment="1">
      <alignment vertical="center"/>
    </xf>
    <xf numFmtId="0" fontId="0" fillId="37" borderId="14" xfId="0" applyFill="1" applyBorder="1"/>
    <xf numFmtId="0" fontId="0" fillId="37" borderId="0" xfId="0" applyFill="1"/>
    <xf numFmtId="0" fontId="16" fillId="37" borderId="0" xfId="0" applyFont="1" applyFill="1" applyAlignment="1">
      <alignment vertical="center"/>
    </xf>
    <xf numFmtId="0" fontId="29" fillId="37" borderId="14" xfId="0" applyFont="1" applyFill="1" applyBorder="1" applyAlignment="1">
      <alignment vertical="center"/>
    </xf>
    <xf numFmtId="14" fontId="0" fillId="0" borderId="70" xfId="0" applyNumberFormat="1" applyBorder="1" applyAlignment="1" applyProtection="1">
      <alignment horizontal="left" vertical="top" wrapText="1"/>
      <protection locked="0"/>
    </xf>
    <xf numFmtId="49" fontId="0" fillId="0" borderId="71" xfId="0" applyNumberFormat="1" applyBorder="1" applyAlignment="1" applyProtection="1">
      <alignment horizontal="left" vertical="top" wrapText="1"/>
      <protection locked="0"/>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2" fillId="10" borderId="69" xfId="0" applyFont="1" applyFill="1" applyBorder="1" applyAlignment="1">
      <alignment horizontal="left" vertical="top"/>
    </xf>
    <xf numFmtId="0" fontId="2" fillId="10" borderId="58" xfId="0" applyFont="1" applyFill="1" applyBorder="1" applyAlignment="1">
      <alignment horizontal="left" vertical="top"/>
    </xf>
    <xf numFmtId="0" fontId="47" fillId="13" borderId="14" xfId="0" applyFont="1" applyFill="1" applyBorder="1"/>
    <xf numFmtId="49" fontId="47" fillId="13" borderId="13" xfId="0" applyNumberFormat="1" applyFont="1" applyFill="1" applyBorder="1"/>
    <xf numFmtId="49" fontId="47" fillId="13" borderId="14" xfId="0" applyNumberFormat="1" applyFont="1" applyFill="1" applyBorder="1" applyAlignment="1">
      <alignment vertical="top"/>
    </xf>
    <xf numFmtId="49" fontId="47" fillId="13" borderId="14" xfId="0" applyNumberFormat="1" applyFont="1" applyFill="1" applyBorder="1" applyAlignment="1">
      <alignment vertical="center"/>
    </xf>
    <xf numFmtId="0" fontId="47" fillId="13" borderId="13" xfId="0" applyFont="1" applyFill="1" applyBorder="1"/>
    <xf numFmtId="0" fontId="37" fillId="13" borderId="51" xfId="0" applyFont="1" applyFill="1" applyBorder="1" applyAlignment="1">
      <alignment horizontal="center" vertical="top" wrapText="1"/>
    </xf>
    <xf numFmtId="0" fontId="20" fillId="10" borderId="7" xfId="0" applyFont="1" applyFill="1" applyBorder="1" applyAlignment="1">
      <alignment vertical="top" wrapText="1"/>
    </xf>
    <xf numFmtId="0" fontId="0" fillId="10" borderId="0" xfId="0" applyFill="1" applyAlignment="1" applyProtection="1">
      <alignment horizontal="center" vertical="center"/>
      <protection locked="0"/>
    </xf>
    <xf numFmtId="0" fontId="0" fillId="10" borderId="0" xfId="0" applyFill="1" applyAlignment="1" applyProtection="1">
      <alignment horizontal="center" vertical="center" wrapText="1"/>
      <protection locked="0"/>
    </xf>
    <xf numFmtId="49" fontId="0" fillId="10" borderId="0" xfId="0" applyNumberFormat="1" applyFill="1" applyAlignment="1" applyProtection="1">
      <alignment horizontal="center" vertical="center"/>
      <protection locked="0"/>
    </xf>
    <xf numFmtId="0" fontId="20" fillId="0" borderId="0" xfId="0" applyFont="1" applyAlignment="1">
      <alignment wrapText="1"/>
    </xf>
    <xf numFmtId="0" fontId="2" fillId="37" borderId="14" xfId="0" applyFont="1" applyFill="1" applyBorder="1" applyAlignment="1">
      <alignment vertical="top" wrapText="1"/>
    </xf>
    <xf numFmtId="0" fontId="0" fillId="0" borderId="0" xfId="0" applyAlignment="1">
      <alignment horizontal="center"/>
    </xf>
    <xf numFmtId="0" fontId="21" fillId="0" borderId="0" xfId="0" applyFont="1" applyAlignment="1">
      <alignment horizontal="center"/>
    </xf>
    <xf numFmtId="0" fontId="2" fillId="0" borderId="0" xfId="0" applyFont="1" applyAlignment="1">
      <alignment horizontal="center"/>
    </xf>
    <xf numFmtId="0" fontId="0" fillId="0" borderId="0" xfId="0" applyAlignment="1">
      <alignment horizontal="center" wrapText="1"/>
    </xf>
    <xf numFmtId="0" fontId="2" fillId="0" borderId="0" xfId="0" applyFont="1" applyAlignment="1">
      <alignment horizontal="center" wrapText="1"/>
    </xf>
    <xf numFmtId="0" fontId="15" fillId="10" borderId="2" xfId="0" applyFont="1" applyFill="1" applyBorder="1" applyAlignment="1" applyProtection="1">
      <alignment horizontal="center" vertical="center" wrapText="1"/>
      <protection locked="0"/>
    </xf>
    <xf numFmtId="0" fontId="15" fillId="10" borderId="2"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textRotation="255"/>
      <protection locked="0"/>
    </xf>
    <xf numFmtId="0" fontId="15" fillId="10" borderId="42" xfId="0" applyFont="1" applyFill="1" applyBorder="1" applyAlignment="1" applyProtection="1">
      <alignment horizontal="center" vertical="center" wrapText="1"/>
      <protection locked="0"/>
    </xf>
    <xf numFmtId="1" fontId="15" fillId="10" borderId="2" xfId="0" applyNumberFormat="1" applyFont="1" applyFill="1" applyBorder="1" applyAlignment="1">
      <alignment horizontal="center" vertical="center"/>
    </xf>
    <xf numFmtId="1" fontId="15" fillId="10" borderId="2" xfId="0" applyNumberFormat="1" applyFont="1" applyFill="1" applyBorder="1" applyAlignment="1" applyProtection="1">
      <alignment horizontal="center" vertical="center"/>
      <protection locked="0"/>
    </xf>
    <xf numFmtId="49" fontId="18" fillId="10" borderId="2" xfId="0" applyNumberFormat="1" applyFont="1" applyFill="1" applyBorder="1" applyAlignment="1" applyProtection="1">
      <alignment horizontal="center" vertical="center" wrapText="1"/>
      <protection locked="0"/>
    </xf>
    <xf numFmtId="0" fontId="15" fillId="10" borderId="71" xfId="0" applyFont="1" applyFill="1" applyBorder="1" applyAlignment="1" applyProtection="1">
      <alignment horizontal="center" vertical="center"/>
      <protection locked="0"/>
    </xf>
    <xf numFmtId="49" fontId="18" fillId="10" borderId="42" xfId="0" applyNumberFormat="1" applyFont="1" applyFill="1" applyBorder="1" applyAlignment="1" applyProtection="1">
      <alignment horizontal="center" vertical="center" wrapText="1"/>
      <protection locked="0"/>
    </xf>
    <xf numFmtId="0" fontId="15" fillId="10" borderId="60" xfId="0" applyFont="1" applyFill="1" applyBorder="1" applyAlignment="1" applyProtection="1">
      <alignment horizontal="center" vertical="center"/>
      <protection locked="0"/>
    </xf>
    <xf numFmtId="0" fontId="0" fillId="10" borderId="0" xfId="0" applyFill="1" applyAlignment="1">
      <alignment horizontal="center"/>
    </xf>
    <xf numFmtId="0" fontId="36" fillId="10" borderId="0" xfId="0" applyFont="1" applyFill="1" applyAlignment="1">
      <alignment wrapText="1"/>
    </xf>
    <xf numFmtId="2" fontId="0" fillId="10" borderId="0" xfId="0" applyNumberFormat="1" applyFill="1" applyAlignment="1">
      <alignment textRotation="90" wrapText="1"/>
    </xf>
    <xf numFmtId="2" fontId="0" fillId="10" borderId="0" xfId="0" applyNumberFormat="1" applyFill="1" applyAlignment="1">
      <alignment textRotation="255" wrapText="1"/>
    </xf>
    <xf numFmtId="0" fontId="0" fillId="10" borderId="0" xfId="0" applyFill="1" applyAlignment="1">
      <alignment horizontal="center" vertical="center" wrapText="1"/>
    </xf>
    <xf numFmtId="49" fontId="0" fillId="10" borderId="0" xfId="0" applyNumberFormat="1" applyFill="1" applyAlignment="1">
      <alignment horizontal="center" vertical="center"/>
    </xf>
    <xf numFmtId="0" fontId="54" fillId="10" borderId="2" xfId="0" applyFont="1" applyFill="1" applyBorder="1" applyAlignment="1" applyProtection="1">
      <alignment horizontal="center" vertical="center" wrapText="1"/>
      <protection locked="0"/>
    </xf>
    <xf numFmtId="0" fontId="12" fillId="42" borderId="2" xfId="5" applyBorder="1" applyAlignment="1" applyProtection="1">
      <alignment horizontal="center" vertical="center" wrapText="1"/>
      <protection locked="0"/>
    </xf>
    <xf numFmtId="1" fontId="15" fillId="10" borderId="42" xfId="0" applyNumberFormat="1" applyFont="1" applyFill="1" applyBorder="1" applyAlignment="1">
      <alignment horizontal="center" vertical="center"/>
    </xf>
    <xf numFmtId="0" fontId="17" fillId="10" borderId="2" xfId="0" applyFont="1" applyFill="1" applyBorder="1" applyAlignment="1" applyProtection="1">
      <alignment horizontal="center" vertical="center" wrapText="1"/>
      <protection locked="0"/>
    </xf>
    <xf numFmtId="0" fontId="15" fillId="10" borderId="19" xfId="0" applyFont="1" applyFill="1" applyBorder="1" applyAlignment="1">
      <alignment horizontal="center" vertical="top" wrapText="1"/>
    </xf>
    <xf numFmtId="0" fontId="15" fillId="10" borderId="0" xfId="0" applyFont="1" applyFill="1" applyAlignment="1">
      <alignment horizontal="center" vertical="center" wrapText="1"/>
    </xf>
    <xf numFmtId="0" fontId="17" fillId="20" borderId="2" xfId="0" applyFont="1" applyFill="1" applyBorder="1" applyAlignment="1">
      <alignment vertical="center"/>
    </xf>
    <xf numFmtId="0" fontId="17" fillId="20" borderId="2" xfId="0" applyFont="1" applyFill="1" applyBorder="1" applyAlignment="1">
      <alignment horizontal="center" vertical="center"/>
    </xf>
    <xf numFmtId="0" fontId="17" fillId="20" borderId="2" xfId="0" applyFont="1" applyFill="1" applyBorder="1" applyAlignment="1">
      <alignment horizontal="center" vertical="center" wrapText="1"/>
    </xf>
    <xf numFmtId="0" fontId="20" fillId="25" borderId="2" xfId="0" applyFont="1" applyFill="1" applyBorder="1" applyAlignment="1">
      <alignment horizontal="center" vertical="center"/>
    </xf>
    <xf numFmtId="0" fontId="34" fillId="39" borderId="2" xfId="0" applyFont="1" applyFill="1" applyBorder="1" applyAlignment="1">
      <alignment horizontal="center" vertical="top" textRotation="90"/>
    </xf>
    <xf numFmtId="0" fontId="38" fillId="39" borderId="2" xfId="0" applyFont="1" applyFill="1" applyBorder="1" applyAlignment="1">
      <alignment horizontal="center" vertical="top" wrapText="1"/>
    </xf>
    <xf numFmtId="0" fontId="39" fillId="39" borderId="2" xfId="0" applyFont="1" applyFill="1" applyBorder="1" applyAlignment="1">
      <alignment horizontal="center" vertical="top" wrapText="1"/>
    </xf>
    <xf numFmtId="0" fontId="39" fillId="25" borderId="2" xfId="0" applyFont="1" applyFill="1" applyBorder="1" applyAlignment="1">
      <alignment horizontal="center" vertical="top" wrapText="1"/>
    </xf>
    <xf numFmtId="0" fontId="18" fillId="20" borderId="2" xfId="0" applyFont="1" applyFill="1" applyBorder="1" applyAlignment="1" applyProtection="1">
      <alignment horizontal="center" vertical="center" wrapText="1"/>
      <protection locked="0"/>
    </xf>
    <xf numFmtId="0" fontId="12" fillId="42" borderId="2" xfId="5" applyBorder="1" applyAlignment="1" applyProtection="1">
      <alignment horizontal="center" vertical="center"/>
      <protection locked="0"/>
    </xf>
    <xf numFmtId="1" fontId="15" fillId="23" borderId="2" xfId="0" applyNumberFormat="1" applyFont="1" applyFill="1" applyBorder="1" applyAlignment="1" applyProtection="1">
      <alignment horizontal="center" vertical="center"/>
      <protection locked="0"/>
    </xf>
    <xf numFmtId="2" fontId="18" fillId="20" borderId="2" xfId="0" applyNumberFormat="1" applyFont="1" applyFill="1" applyBorder="1" applyAlignment="1" applyProtection="1">
      <alignment horizontal="center" vertical="center" textRotation="90" wrapText="1"/>
      <protection locked="0"/>
    </xf>
    <xf numFmtId="2" fontId="18" fillId="23" borderId="2" xfId="0" applyNumberFormat="1" applyFont="1" applyFill="1" applyBorder="1" applyAlignment="1" applyProtection="1">
      <alignment horizontal="center" vertical="center" textRotation="255" wrapText="1"/>
      <protection locked="0"/>
    </xf>
    <xf numFmtId="0" fontId="0" fillId="0" borderId="2" xfId="0" applyBorder="1" applyAlignment="1" applyProtection="1">
      <alignment horizontal="center" vertical="center"/>
      <protection locked="0"/>
    </xf>
    <xf numFmtId="2" fontId="15" fillId="10" borderId="2" xfId="0" applyNumberFormat="1" applyFont="1" applyFill="1" applyBorder="1" applyAlignment="1" applyProtection="1">
      <alignment horizontal="center" vertical="center"/>
      <protection locked="0"/>
    </xf>
    <xf numFmtId="0" fontId="15" fillId="20" borderId="2" xfId="0" applyFont="1" applyFill="1" applyBorder="1" applyAlignment="1" applyProtection="1">
      <alignment horizontal="center" vertical="center" wrapText="1"/>
      <protection locked="0"/>
    </xf>
    <xf numFmtId="2" fontId="18" fillId="10" borderId="2" xfId="0" applyNumberFormat="1" applyFont="1" applyFill="1" applyBorder="1" applyAlignment="1" applyProtection="1">
      <alignment horizontal="center" vertical="center" textRotation="255" wrapText="1"/>
      <protection locked="0"/>
    </xf>
    <xf numFmtId="0" fontId="15" fillId="10" borderId="58" xfId="0" applyFont="1" applyFill="1" applyBorder="1" applyAlignment="1" applyProtection="1">
      <alignment horizontal="center" vertical="center"/>
      <protection locked="0"/>
    </xf>
    <xf numFmtId="0" fontId="15" fillId="10" borderId="41" xfId="0" applyFont="1" applyFill="1" applyBorder="1" applyAlignment="1" applyProtection="1">
      <alignment horizontal="center" vertical="center"/>
      <protection locked="0"/>
    </xf>
    <xf numFmtId="0" fontId="15" fillId="10" borderId="42" xfId="0" applyFont="1" applyFill="1" applyBorder="1" applyAlignment="1" applyProtection="1">
      <alignment horizontal="center" vertical="center"/>
      <protection locked="0"/>
    </xf>
    <xf numFmtId="0" fontId="15" fillId="10" borderId="42" xfId="0" applyFont="1" applyFill="1" applyBorder="1" applyAlignment="1" applyProtection="1">
      <alignment horizontal="center" vertical="center" textRotation="255"/>
      <protection locked="0"/>
    </xf>
    <xf numFmtId="0" fontId="18" fillId="20" borderId="42" xfId="0" applyFont="1" applyFill="1" applyBorder="1" applyAlignment="1" applyProtection="1">
      <alignment horizontal="center" vertical="center" wrapText="1"/>
      <protection locked="0"/>
    </xf>
    <xf numFmtId="0" fontId="12" fillId="42" borderId="42" xfId="5" applyBorder="1" applyAlignment="1" applyProtection="1">
      <alignment horizontal="center" vertical="center"/>
      <protection locked="0"/>
    </xf>
    <xf numFmtId="0" fontId="12" fillId="42" borderId="42" xfId="5" applyBorder="1" applyAlignment="1" applyProtection="1">
      <alignment horizontal="center" vertical="center" wrapText="1"/>
      <protection locked="0"/>
    </xf>
    <xf numFmtId="1" fontId="15" fillId="10" borderId="42" xfId="0" applyNumberFormat="1" applyFont="1" applyFill="1" applyBorder="1" applyAlignment="1" applyProtection="1">
      <alignment horizontal="center" vertical="center"/>
      <protection locked="0"/>
    </xf>
    <xf numFmtId="2" fontId="18" fillId="10" borderId="42" xfId="0" applyNumberFormat="1" applyFont="1" applyFill="1" applyBorder="1" applyAlignment="1" applyProtection="1">
      <alignment horizontal="center" vertical="center" textRotation="255" wrapText="1"/>
      <protection locked="0"/>
    </xf>
    <xf numFmtId="2" fontId="15" fillId="10" borderId="42" xfId="0" applyNumberFormat="1" applyFont="1" applyFill="1" applyBorder="1" applyAlignment="1" applyProtection="1">
      <alignment horizontal="center" vertical="center"/>
      <protection locked="0"/>
    </xf>
    <xf numFmtId="0" fontId="3" fillId="23" borderId="2" xfId="0" applyFont="1" applyFill="1" applyBorder="1" applyAlignment="1">
      <alignment horizontal="center"/>
    </xf>
    <xf numFmtId="0" fontId="17" fillId="23" borderId="2" xfId="0" applyFont="1" applyFill="1" applyBorder="1" applyAlignment="1">
      <alignment horizontal="center"/>
    </xf>
    <xf numFmtId="0" fontId="17" fillId="23" borderId="2" xfId="0" applyFont="1" applyFill="1" applyBorder="1" applyAlignment="1">
      <alignment horizontal="center" vertical="center"/>
    </xf>
    <xf numFmtId="0" fontId="15" fillId="23" borderId="2" xfId="0" applyFont="1" applyFill="1" applyBorder="1" applyAlignment="1">
      <alignment horizontal="center" vertical="center" wrapText="1"/>
    </xf>
    <xf numFmtId="49" fontId="16" fillId="10" borderId="2" xfId="0" applyNumberFormat="1" applyFont="1" applyFill="1" applyBorder="1" applyAlignment="1" applyProtection="1">
      <alignment horizontal="center" vertical="center"/>
      <protection locked="0"/>
    </xf>
    <xf numFmtId="0" fontId="16" fillId="10" borderId="2" xfId="0" applyFont="1" applyFill="1" applyBorder="1" applyAlignment="1" applyProtection="1">
      <alignment horizontal="center" vertical="center"/>
      <protection locked="0"/>
    </xf>
    <xf numFmtId="0" fontId="15" fillId="23" borderId="2" xfId="0" applyFont="1" applyFill="1" applyBorder="1" applyAlignment="1">
      <alignment horizontal="center" wrapText="1"/>
    </xf>
    <xf numFmtId="0" fontId="15" fillId="23" borderId="2" xfId="0" applyFont="1" applyFill="1" applyBorder="1"/>
    <xf numFmtId="0" fontId="17" fillId="23" borderId="2" xfId="0" applyFont="1" applyFill="1" applyBorder="1" applyAlignment="1">
      <alignment horizontal="center" textRotation="255"/>
    </xf>
    <xf numFmtId="0" fontId="35" fillId="23" borderId="2" xfId="0" applyFont="1" applyFill="1" applyBorder="1" applyAlignment="1">
      <alignment horizontal="center" wrapText="1"/>
    </xf>
    <xf numFmtId="0" fontId="3" fillId="20" borderId="2" xfId="0" applyFont="1" applyFill="1" applyBorder="1" applyAlignment="1">
      <alignment horizontal="center"/>
    </xf>
    <xf numFmtId="0" fontId="17" fillId="23" borderId="2" xfId="0" applyFont="1" applyFill="1" applyBorder="1" applyAlignment="1">
      <alignment horizontal="left"/>
    </xf>
    <xf numFmtId="0" fontId="16" fillId="10" borderId="2" xfId="0" applyFont="1" applyFill="1" applyBorder="1" applyAlignment="1" applyProtection="1">
      <alignment horizontal="center" vertical="center" wrapText="1"/>
      <protection locked="0"/>
    </xf>
    <xf numFmtId="0" fontId="15" fillId="23" borderId="2" xfId="0" applyFont="1" applyFill="1" applyBorder="1" applyAlignment="1">
      <alignment horizontal="center" textRotation="255" wrapText="1"/>
    </xf>
    <xf numFmtId="0" fontId="35" fillId="23" borderId="2" xfId="0" applyFont="1" applyFill="1" applyBorder="1" applyAlignment="1">
      <alignment horizontal="right" wrapText="1"/>
    </xf>
    <xf numFmtId="0" fontId="42" fillId="42" borderId="2" xfId="5" applyFont="1" applyBorder="1" applyAlignment="1" applyProtection="1">
      <alignment horizontal="left"/>
    </xf>
    <xf numFmtId="0" fontId="17" fillId="23" borderId="2" xfId="0" applyFont="1" applyFill="1" applyBorder="1" applyAlignment="1">
      <alignment horizontal="left" vertical="center"/>
    </xf>
    <xf numFmtId="0" fontId="15" fillId="23" borderId="2" xfId="0" applyFont="1" applyFill="1" applyBorder="1" applyAlignment="1">
      <alignment horizontal="left" wrapText="1"/>
    </xf>
    <xf numFmtId="0" fontId="15" fillId="23" borderId="2" xfId="0" applyFont="1" applyFill="1" applyBorder="1" applyAlignment="1">
      <alignment horizontal="center"/>
    </xf>
    <xf numFmtId="0" fontId="15" fillId="23" borderId="2" xfId="0" applyFont="1" applyFill="1" applyBorder="1" applyAlignment="1">
      <alignment wrapText="1"/>
    </xf>
    <xf numFmtId="0" fontId="33" fillId="23" borderId="2" xfId="0" applyFont="1" applyFill="1" applyBorder="1" applyAlignment="1">
      <alignment horizontal="center" wrapText="1"/>
    </xf>
    <xf numFmtId="1" fontId="15" fillId="23" borderId="2" xfId="0" applyNumberFormat="1" applyFont="1" applyFill="1" applyBorder="1" applyAlignment="1">
      <alignment horizontal="center"/>
    </xf>
    <xf numFmtId="2" fontId="15" fillId="23" borderId="2" xfId="0" applyNumberFormat="1" applyFont="1" applyFill="1" applyBorder="1" applyAlignment="1">
      <alignment horizontal="center" textRotation="90" wrapText="1"/>
    </xf>
    <xf numFmtId="2" fontId="15" fillId="23" borderId="2" xfId="0" applyNumberFormat="1" applyFont="1" applyFill="1" applyBorder="1" applyAlignment="1">
      <alignment horizontal="center" textRotation="255" wrapText="1"/>
    </xf>
    <xf numFmtId="0" fontId="33" fillId="23" borderId="2" xfId="0" applyFont="1" applyFill="1" applyBorder="1" applyAlignment="1">
      <alignment wrapText="1"/>
    </xf>
    <xf numFmtId="0" fontId="31" fillId="28" borderId="2" xfId="0" applyFont="1" applyFill="1" applyBorder="1" applyAlignment="1">
      <alignment horizontal="center" vertical="center"/>
    </xf>
    <xf numFmtId="0" fontId="0" fillId="10" borderId="2" xfId="4" applyFont="1" applyFill="1" applyBorder="1" applyAlignment="1" applyProtection="1">
      <alignment horizontal="center" wrapText="1"/>
      <protection locked="0"/>
    </xf>
    <xf numFmtId="0" fontId="14" fillId="23" borderId="75" xfId="0" applyFont="1" applyFill="1" applyBorder="1" applyAlignment="1">
      <alignment vertical="top"/>
    </xf>
    <xf numFmtId="0" fontId="3" fillId="23" borderId="75" xfId="0" applyFont="1" applyFill="1" applyBorder="1" applyAlignment="1">
      <alignment horizontal="center"/>
    </xf>
    <xf numFmtId="0" fontId="17" fillId="23" borderId="75" xfId="0" applyFont="1" applyFill="1" applyBorder="1" applyAlignment="1">
      <alignment horizontal="center"/>
    </xf>
    <xf numFmtId="0" fontId="17" fillId="23" borderId="75" xfId="0" applyFont="1" applyFill="1" applyBorder="1" applyAlignment="1">
      <alignment horizontal="center" vertical="center"/>
    </xf>
    <xf numFmtId="0" fontId="17" fillId="23" borderId="75" xfId="0" applyFont="1" applyFill="1" applyBorder="1" applyAlignment="1">
      <alignment horizontal="center" vertical="center" wrapText="1"/>
    </xf>
    <xf numFmtId="0" fontId="15" fillId="23" borderId="75" xfId="0" applyFont="1" applyFill="1" applyBorder="1" applyAlignment="1">
      <alignment horizontal="center" vertical="center" wrapText="1"/>
    </xf>
    <xf numFmtId="0" fontId="15" fillId="10" borderId="75" xfId="0" applyFont="1" applyFill="1" applyBorder="1" applyAlignment="1" applyProtection="1">
      <alignment horizontal="center" vertical="center" wrapText="1"/>
      <protection locked="0"/>
    </xf>
    <xf numFmtId="49" fontId="16" fillId="10" borderId="75" xfId="0" applyNumberFormat="1" applyFont="1" applyFill="1" applyBorder="1" applyAlignment="1" applyProtection="1">
      <alignment horizontal="center" vertical="center"/>
      <protection locked="0"/>
    </xf>
    <xf numFmtId="0" fontId="16" fillId="10" borderId="75" xfId="0" applyFont="1" applyFill="1" applyBorder="1" applyAlignment="1" applyProtection="1">
      <alignment horizontal="center" vertical="center"/>
      <protection locked="0"/>
    </xf>
    <xf numFmtId="0" fontId="15" fillId="10" borderId="70" xfId="0" applyFont="1" applyFill="1" applyBorder="1" applyAlignment="1" applyProtection="1">
      <alignment horizontal="center" vertical="center"/>
      <protection locked="0"/>
    </xf>
    <xf numFmtId="0" fontId="15" fillId="23" borderId="58" xfId="0" applyFont="1" applyFill="1" applyBorder="1" applyAlignment="1">
      <alignment horizontal="left"/>
    </xf>
    <xf numFmtId="0" fontId="19" fillId="37" borderId="14" xfId="0" applyFont="1" applyFill="1" applyBorder="1" applyAlignment="1">
      <alignment vertical="top" wrapText="1"/>
    </xf>
    <xf numFmtId="0" fontId="19" fillId="37" borderId="0" xfId="0" applyFont="1" applyFill="1" applyAlignment="1">
      <alignment vertical="top" wrapText="1"/>
    </xf>
    <xf numFmtId="0" fontId="15" fillId="37" borderId="14" xfId="0" applyFont="1" applyFill="1" applyBorder="1" applyAlignment="1">
      <alignment horizontal="left" vertical="top" wrapText="1"/>
    </xf>
    <xf numFmtId="0" fontId="15" fillId="37" borderId="0" xfId="0" applyFont="1" applyFill="1" applyAlignment="1">
      <alignment horizontal="left" vertical="top" wrapText="1"/>
    </xf>
    <xf numFmtId="0" fontId="15" fillId="37" borderId="21" xfId="0" applyFont="1" applyFill="1" applyBorder="1" applyAlignment="1">
      <alignment horizontal="left" vertical="top" wrapText="1"/>
    </xf>
    <xf numFmtId="0" fontId="15" fillId="37" borderId="15" xfId="0" applyFont="1" applyFill="1" applyBorder="1" applyAlignment="1">
      <alignment horizontal="left" vertical="top" wrapText="1"/>
    </xf>
    <xf numFmtId="0" fontId="15" fillId="37" borderId="22" xfId="0" applyFont="1" applyFill="1" applyBorder="1" applyAlignment="1">
      <alignment horizontal="left" vertical="top" wrapText="1"/>
    </xf>
    <xf numFmtId="0" fontId="15" fillId="37" borderId="23" xfId="0" applyFont="1" applyFill="1" applyBorder="1" applyAlignment="1">
      <alignment horizontal="left" vertical="top" wrapText="1"/>
    </xf>
    <xf numFmtId="0" fontId="0" fillId="37" borderId="14" xfId="0" applyFill="1" applyBorder="1" applyAlignment="1">
      <alignment horizontal="left" vertical="center" wrapText="1"/>
    </xf>
    <xf numFmtId="0" fontId="18" fillId="25" borderId="2" xfId="0" applyFont="1" applyFill="1" applyBorder="1" applyAlignment="1">
      <alignment horizontal="center" vertical="center" wrapText="1"/>
    </xf>
    <xf numFmtId="0" fontId="15" fillId="38" borderId="2" xfId="0" applyFont="1" applyFill="1" applyBorder="1" applyAlignment="1">
      <alignment horizontal="center" vertical="top" textRotation="90"/>
    </xf>
    <xf numFmtId="0" fontId="31" fillId="39" borderId="2" xfId="0" applyFont="1" applyFill="1" applyBorder="1" applyAlignment="1" applyProtection="1">
      <alignment horizontal="center" vertical="center" wrapText="1"/>
      <protection locked="0"/>
    </xf>
    <xf numFmtId="0" fontId="51" fillId="25" borderId="2" xfId="0" applyFont="1" applyFill="1" applyBorder="1" applyAlignment="1">
      <alignment horizontal="right" vertical="center" textRotation="45"/>
    </xf>
    <xf numFmtId="0" fontId="32" fillId="15" borderId="2" xfId="0" applyFont="1" applyFill="1" applyBorder="1" applyAlignment="1">
      <alignment horizontal="center" vertical="center"/>
    </xf>
    <xf numFmtId="0" fontId="53" fillId="20" borderId="2" xfId="0" applyFont="1" applyFill="1" applyBorder="1" applyAlignment="1">
      <alignment horizontal="center" vertical="center" wrapText="1"/>
    </xf>
    <xf numFmtId="2" fontId="34" fillId="39" borderId="2" xfId="0" applyNumberFormat="1" applyFont="1" applyFill="1" applyBorder="1" applyAlignment="1">
      <alignment horizontal="center" vertical="top" textRotation="90" wrapText="1"/>
    </xf>
    <xf numFmtId="0" fontId="17" fillId="20" borderId="2" xfId="0" applyFont="1" applyFill="1" applyBorder="1" applyAlignment="1">
      <alignment horizontal="center" vertical="center"/>
    </xf>
    <xf numFmtId="0" fontId="34" fillId="39" borderId="2" xfId="0" applyFont="1" applyFill="1" applyBorder="1" applyAlignment="1">
      <alignment horizontal="center" vertical="top" textRotation="90"/>
    </xf>
    <xf numFmtId="0" fontId="38" fillId="41" borderId="2" xfId="0" applyFont="1" applyFill="1" applyBorder="1" applyAlignment="1">
      <alignment horizontal="center" vertical="center" wrapText="1"/>
    </xf>
    <xf numFmtId="0" fontId="38" fillId="43" borderId="2" xfId="0" applyFont="1" applyFill="1" applyBorder="1" applyAlignment="1">
      <alignment horizontal="center" vertical="top" wrapText="1"/>
    </xf>
    <xf numFmtId="0" fontId="29" fillId="38" borderId="2" xfId="0" applyFont="1" applyFill="1" applyBorder="1" applyAlignment="1" applyProtection="1">
      <alignment horizontal="center" vertical="center"/>
      <protection locked="0"/>
    </xf>
    <xf numFmtId="0" fontId="29" fillId="38" borderId="71" xfId="0" applyFont="1" applyFill="1" applyBorder="1" applyAlignment="1" applyProtection="1">
      <alignment horizontal="center" vertical="center"/>
      <protection locked="0"/>
    </xf>
    <xf numFmtId="0" fontId="15" fillId="38" borderId="2" xfId="0" applyFont="1" applyFill="1" applyBorder="1" applyAlignment="1" applyProtection="1">
      <alignment horizontal="center" vertical="center" wrapText="1"/>
      <protection locked="0"/>
    </xf>
    <xf numFmtId="0" fontId="16" fillId="38" borderId="2" xfId="0" applyFont="1" applyFill="1" applyBorder="1" applyAlignment="1" applyProtection="1">
      <alignment horizontal="center" vertical="center" wrapText="1"/>
      <protection locked="0"/>
    </xf>
    <xf numFmtId="164" fontId="15" fillId="38" borderId="71" xfId="0" applyNumberFormat="1" applyFont="1" applyFill="1" applyBorder="1" applyAlignment="1" applyProtection="1">
      <alignment horizontal="center" vertical="center" wrapText="1"/>
      <protection locked="0"/>
    </xf>
    <xf numFmtId="164" fontId="16" fillId="38" borderId="71" xfId="0" applyNumberFormat="1" applyFont="1" applyFill="1" applyBorder="1" applyAlignment="1" applyProtection="1">
      <alignment horizontal="center" vertical="center" wrapText="1"/>
      <protection locked="0"/>
    </xf>
    <xf numFmtId="0" fontId="36" fillId="10" borderId="2" xfId="4" applyFont="1" applyFill="1" applyBorder="1" applyAlignment="1" applyProtection="1">
      <alignment horizontal="center" vertical="center" wrapText="1"/>
      <protection locked="0"/>
    </xf>
    <xf numFmtId="0" fontId="13" fillId="26" borderId="2" xfId="3" applyFill="1" applyBorder="1" applyAlignment="1" applyProtection="1">
      <alignment horizontal="center" vertical="top" textRotation="90" wrapText="1"/>
    </xf>
    <xf numFmtId="0" fontId="34" fillId="45" borderId="2" xfId="0" applyFont="1" applyFill="1" applyBorder="1" applyAlignment="1">
      <alignment horizontal="center" vertical="top" wrapText="1"/>
    </xf>
    <xf numFmtId="0" fontId="34" fillId="39" borderId="2" xfId="0" applyFont="1" applyFill="1" applyBorder="1" applyAlignment="1">
      <alignment horizontal="center" vertical="top" wrapText="1"/>
    </xf>
    <xf numFmtId="0" fontId="34" fillId="39" borderId="2" xfId="0" applyFont="1" applyFill="1" applyBorder="1" applyAlignment="1">
      <alignment horizontal="center" vertical="top" textRotation="90" wrapText="1"/>
    </xf>
    <xf numFmtId="0" fontId="50" fillId="39" borderId="2" xfId="0" applyFont="1" applyFill="1" applyBorder="1" applyAlignment="1">
      <alignment horizontal="center" vertical="center" textRotation="90" wrapText="1"/>
    </xf>
    <xf numFmtId="0" fontId="51" fillId="39" borderId="2" xfId="0" applyFont="1" applyFill="1" applyBorder="1" applyAlignment="1">
      <alignment horizontal="center" vertical="center" textRotation="90" wrapText="1"/>
    </xf>
    <xf numFmtId="0" fontId="36" fillId="46" borderId="2" xfId="4" applyFont="1" applyFill="1" applyBorder="1" applyAlignment="1" applyProtection="1">
      <alignment horizontal="center" vertical="center" wrapText="1"/>
      <protection locked="0"/>
    </xf>
    <xf numFmtId="0" fontId="33" fillId="44" borderId="2" xfId="0" applyFont="1" applyFill="1" applyBorder="1" applyAlignment="1">
      <alignment horizontal="center" vertical="top" wrapText="1"/>
    </xf>
    <xf numFmtId="0" fontId="34" fillId="40" borderId="2" xfId="0" applyFont="1" applyFill="1" applyBorder="1" applyAlignment="1">
      <alignment horizontal="center" vertical="center" wrapText="1"/>
    </xf>
    <xf numFmtId="0" fontId="33" fillId="40" borderId="2" xfId="0" applyFont="1" applyFill="1" applyBorder="1" applyAlignment="1">
      <alignment horizontal="center" vertical="center" wrapText="1"/>
    </xf>
    <xf numFmtId="0" fontId="15" fillId="27" borderId="2" xfId="0" applyFont="1" applyFill="1" applyBorder="1" applyAlignment="1" applyProtection="1">
      <alignment horizontal="center" vertical="center" wrapText="1"/>
      <protection locked="0"/>
    </xf>
    <xf numFmtId="0" fontId="17" fillId="10" borderId="2" xfId="0" applyFont="1" applyFill="1" applyBorder="1" applyAlignment="1" applyProtection="1">
      <alignment horizontal="center" vertical="center" wrapText="1"/>
      <protection locked="0"/>
    </xf>
    <xf numFmtId="0" fontId="33" fillId="27" borderId="2" xfId="0" applyFont="1" applyFill="1" applyBorder="1" applyAlignment="1" applyProtection="1">
      <alignment horizontal="center" vertical="center" wrapText="1"/>
      <protection locked="0"/>
    </xf>
    <xf numFmtId="0" fontId="50" fillId="25" borderId="2" xfId="0" applyFont="1" applyFill="1" applyBorder="1" applyAlignment="1">
      <alignment horizontal="center" vertical="center" textRotation="45" wrapText="1"/>
    </xf>
    <xf numFmtId="0" fontId="17" fillId="20" borderId="2" xfId="0" applyFont="1" applyFill="1" applyBorder="1" applyAlignment="1">
      <alignment horizontal="center" vertical="center" wrapText="1"/>
    </xf>
    <xf numFmtId="0" fontId="31" fillId="28" borderId="2" xfId="0" applyFont="1" applyFill="1" applyBorder="1" applyAlignment="1">
      <alignment horizontal="center" vertical="center"/>
    </xf>
    <xf numFmtId="2" fontId="34" fillId="25" borderId="2" xfId="0" applyNumberFormat="1" applyFont="1" applyFill="1" applyBorder="1" applyAlignment="1">
      <alignment horizontal="center" vertical="top" textRotation="90" wrapText="1"/>
    </xf>
    <xf numFmtId="0" fontId="15" fillId="23" borderId="58" xfId="0" applyFont="1" applyFill="1" applyBorder="1" applyAlignment="1">
      <alignment horizontal="left" vertical="center" wrapText="1"/>
    </xf>
    <xf numFmtId="0" fontId="15" fillId="23" borderId="2" xfId="0" applyFont="1" applyFill="1" applyBorder="1" applyAlignment="1">
      <alignment horizontal="left" vertical="center" wrapText="1"/>
    </xf>
    <xf numFmtId="0" fontId="34" fillId="38" borderId="2" xfId="0" applyFont="1" applyFill="1" applyBorder="1" applyAlignment="1">
      <alignment horizontal="center" vertical="top" wrapText="1"/>
    </xf>
    <xf numFmtId="0" fontId="0" fillId="10" borderId="2" xfId="4" applyFont="1" applyFill="1" applyBorder="1" applyAlignment="1" applyProtection="1">
      <alignment horizontal="center" vertical="center" wrapText="1"/>
      <protection locked="0"/>
    </xf>
    <xf numFmtId="0" fontId="12" fillId="10" borderId="2" xfId="4" applyFill="1" applyBorder="1" applyAlignment="1" applyProtection="1">
      <alignment horizontal="center" vertical="center" wrapText="1"/>
      <protection locked="0"/>
    </xf>
    <xf numFmtId="0" fontId="20" fillId="25" borderId="2" xfId="0" applyFont="1" applyFill="1" applyBorder="1" applyAlignment="1">
      <alignment horizontal="center" vertical="center"/>
    </xf>
    <xf numFmtId="0" fontId="18" fillId="43" borderId="2" xfId="0" applyFont="1" applyFill="1" applyBorder="1" applyAlignment="1">
      <alignment horizontal="center" vertical="top" wrapText="1"/>
    </xf>
    <xf numFmtId="0" fontId="20" fillId="20" borderId="58" xfId="0" applyFont="1" applyFill="1" applyBorder="1" applyAlignment="1">
      <alignment horizontal="center" vertical="center"/>
    </xf>
    <xf numFmtId="0" fontId="20" fillId="20" borderId="2" xfId="0" applyFont="1" applyFill="1" applyBorder="1" applyAlignment="1">
      <alignment horizontal="center" vertical="center"/>
    </xf>
    <xf numFmtId="0" fontId="31" fillId="15" borderId="58" xfId="0" applyFont="1" applyFill="1" applyBorder="1" applyAlignment="1">
      <alignment horizontal="center" vertical="center"/>
    </xf>
    <xf numFmtId="0" fontId="31" fillId="15" borderId="2" xfId="0" applyFont="1" applyFill="1" applyBorder="1" applyAlignment="1">
      <alignment horizontal="center" vertical="center"/>
    </xf>
    <xf numFmtId="0" fontId="34" fillId="38" borderId="58" xfId="0" applyFont="1" applyFill="1" applyBorder="1" applyAlignment="1">
      <alignment horizontal="center" vertical="top" wrapText="1"/>
    </xf>
    <xf numFmtId="0" fontId="34" fillId="45" borderId="2" xfId="0" applyFont="1" applyFill="1" applyBorder="1" applyAlignment="1">
      <alignment horizontal="center" vertical="top" textRotation="90" wrapText="1"/>
    </xf>
    <xf numFmtId="0" fontId="38" fillId="24" borderId="2" xfId="0" applyFont="1" applyFill="1" applyBorder="1" applyAlignment="1">
      <alignment horizontal="center" vertical="top" textRotation="255" wrapText="1"/>
    </xf>
    <xf numFmtId="0" fontId="34" fillId="38" borderId="2" xfId="0" applyFont="1" applyFill="1" applyBorder="1" applyAlignment="1">
      <alignment horizontal="left" vertical="top" wrapText="1"/>
    </xf>
    <xf numFmtId="0" fontId="35" fillId="10" borderId="2" xfId="0" applyFont="1" applyFill="1" applyBorder="1" applyAlignment="1">
      <alignment horizontal="left" vertical="top"/>
    </xf>
    <xf numFmtId="0" fontId="3" fillId="10" borderId="75" xfId="0" applyFont="1" applyFill="1" applyBorder="1" applyAlignment="1">
      <alignment horizontal="center"/>
    </xf>
    <xf numFmtId="0" fontId="3" fillId="20" borderId="2" xfId="0" applyFont="1" applyFill="1" applyBorder="1" applyAlignment="1">
      <alignment horizontal="center"/>
    </xf>
    <xf numFmtId="0" fontId="3" fillId="32" borderId="2" xfId="0" applyFont="1" applyFill="1" applyBorder="1" applyAlignment="1">
      <alignment horizontal="center"/>
    </xf>
    <xf numFmtId="0" fontId="15" fillId="23" borderId="2" xfId="0" applyFont="1" applyFill="1" applyBorder="1" applyAlignment="1">
      <alignment horizontal="left" vertical="center"/>
    </xf>
    <xf numFmtId="0" fontId="17" fillId="23" borderId="2" xfId="0" applyFont="1" applyFill="1" applyBorder="1" applyAlignment="1">
      <alignment horizontal="center"/>
    </xf>
    <xf numFmtId="14" fontId="15" fillId="23" borderId="2" xfId="0" applyNumberFormat="1" applyFont="1" applyFill="1" applyBorder="1" applyAlignment="1">
      <alignment horizontal="center" wrapText="1"/>
    </xf>
    <xf numFmtId="0" fontId="15" fillId="23" borderId="2" xfId="0" applyFont="1" applyFill="1" applyBorder="1" applyAlignment="1">
      <alignment horizontal="center" wrapText="1"/>
    </xf>
    <xf numFmtId="0" fontId="55" fillId="23" borderId="75" xfId="0" applyFont="1" applyFill="1" applyBorder="1" applyAlignment="1">
      <alignment horizontal="left" wrapText="1"/>
    </xf>
    <xf numFmtId="0" fontId="14" fillId="23" borderId="69" xfId="0" applyFont="1" applyFill="1" applyBorder="1" applyAlignment="1">
      <alignment horizontal="left" vertical="top" wrapText="1"/>
    </xf>
    <xf numFmtId="0" fontId="14" fillId="23" borderId="75" xfId="0" applyFont="1" applyFill="1" applyBorder="1" applyAlignment="1">
      <alignment horizontal="left" vertical="top" wrapText="1"/>
    </xf>
    <xf numFmtId="0" fontId="15" fillId="23" borderId="58" xfId="0" applyFont="1" applyFill="1" applyBorder="1" applyAlignment="1">
      <alignment horizontal="left" vertical="center"/>
    </xf>
    <xf numFmtId="0" fontId="17" fillId="23" borderId="2" xfId="0" applyFont="1" applyFill="1" applyBorder="1" applyAlignment="1">
      <alignment vertical="center"/>
    </xf>
    <xf numFmtId="0" fontId="17" fillId="23" borderId="2" xfId="0" applyFont="1" applyFill="1" applyBorder="1"/>
    <xf numFmtId="0" fontId="3" fillId="6" borderId="17" xfId="0" applyFont="1" applyFill="1" applyBorder="1" applyAlignment="1" applyProtection="1">
      <alignment horizontal="center" vertical="center" wrapText="1"/>
      <protection hidden="1"/>
    </xf>
    <xf numFmtId="0" fontId="3" fillId="6" borderId="6" xfId="0" applyFont="1" applyFill="1" applyBorder="1" applyAlignment="1" applyProtection="1">
      <alignment horizontal="center" vertical="center" wrapText="1"/>
      <protection hidden="1"/>
    </xf>
    <xf numFmtId="1" fontId="3" fillId="5" borderId="6" xfId="0" applyNumberFormat="1" applyFont="1" applyFill="1" applyBorder="1" applyAlignment="1" applyProtection="1">
      <alignment horizontal="center" vertical="center"/>
      <protection hidden="1"/>
    </xf>
    <xf numFmtId="0" fontId="2" fillId="10" borderId="64" xfId="0" applyFont="1" applyFill="1" applyBorder="1" applyAlignment="1">
      <alignment horizontal="left" vertical="top"/>
    </xf>
    <xf numFmtId="0" fontId="2" fillId="10" borderId="74" xfId="0" applyFont="1" applyFill="1" applyBorder="1" applyAlignment="1">
      <alignment horizontal="left" vertical="top"/>
    </xf>
    <xf numFmtId="0" fontId="3" fillId="10" borderId="2" xfId="0" applyFont="1" applyFill="1" applyBorder="1" applyAlignment="1">
      <alignment horizontal="left" vertical="center"/>
    </xf>
    <xf numFmtId="0" fontId="3" fillId="10" borderId="71" xfId="0" applyFont="1" applyFill="1" applyBorder="1" applyAlignment="1">
      <alignment horizontal="left" vertical="center"/>
    </xf>
    <xf numFmtId="0" fontId="3" fillId="10" borderId="2" xfId="0" applyFont="1" applyFill="1" applyBorder="1" applyAlignment="1">
      <alignment horizontal="left" vertical="center" wrapText="1"/>
    </xf>
    <xf numFmtId="0" fontId="3" fillId="10" borderId="71" xfId="0" applyFont="1" applyFill="1" applyBorder="1" applyAlignment="1">
      <alignment horizontal="left" vertical="center" wrapText="1"/>
    </xf>
    <xf numFmtId="0" fontId="2" fillId="10" borderId="64" xfId="0" applyFont="1" applyFill="1" applyBorder="1" applyAlignment="1">
      <alignment horizontal="left" vertical="top" wrapText="1"/>
    </xf>
    <xf numFmtId="0" fontId="2" fillId="10" borderId="65" xfId="0" applyFont="1" applyFill="1" applyBorder="1" applyAlignment="1">
      <alignment horizontal="left" vertical="top" wrapText="1"/>
    </xf>
    <xf numFmtId="49" fontId="0" fillId="0" borderId="61" xfId="0" applyNumberFormat="1" applyBorder="1" applyAlignment="1" applyProtection="1">
      <alignment horizontal="left" vertical="top"/>
      <protection locked="0"/>
    </xf>
    <xf numFmtId="49" fontId="0" fillId="0" borderId="73" xfId="0" applyNumberFormat="1" applyBorder="1" applyAlignment="1" applyProtection="1">
      <alignment horizontal="left" vertical="top"/>
      <protection locked="0"/>
    </xf>
    <xf numFmtId="0" fontId="0" fillId="13" borderId="25" xfId="0" applyFill="1" applyBorder="1" applyAlignment="1">
      <alignment horizontal="center"/>
    </xf>
    <xf numFmtId="0" fontId="0" fillId="13" borderId="27" xfId="0" applyFill="1" applyBorder="1" applyAlignment="1">
      <alignment horizontal="center"/>
    </xf>
    <xf numFmtId="0" fontId="0" fillId="13" borderId="26" xfId="0" applyFill="1" applyBorder="1" applyAlignment="1">
      <alignment horizontal="center"/>
    </xf>
    <xf numFmtId="0" fontId="0" fillId="13" borderId="25" xfId="0" applyFill="1" applyBorder="1" applyAlignment="1">
      <alignment horizontal="center" vertical="center" wrapText="1"/>
    </xf>
    <xf numFmtId="0" fontId="0" fillId="13" borderId="27"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6"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23" xfId="0" applyFill="1" applyBorder="1" applyAlignment="1">
      <alignment horizontal="center" vertical="center" wrapText="1"/>
    </xf>
    <xf numFmtId="0" fontId="0" fillId="13" borderId="12" xfId="0" applyFill="1" applyBorder="1" applyAlignment="1">
      <alignment horizontal="center" vertical="center" wrapText="1"/>
    </xf>
    <xf numFmtId="0" fontId="3" fillId="4" borderId="2" xfId="0" applyFont="1" applyFill="1" applyBorder="1" applyAlignment="1" applyProtection="1">
      <alignment horizontal="center"/>
      <protection hidden="1"/>
    </xf>
    <xf numFmtId="0" fontId="3" fillId="4" borderId="4" xfId="0" applyFont="1" applyFill="1" applyBorder="1" applyAlignment="1" applyProtection="1">
      <alignment horizontal="center"/>
      <protection hidden="1"/>
    </xf>
    <xf numFmtId="0" fontId="3" fillId="10" borderId="47" xfId="0" applyFont="1" applyFill="1" applyBorder="1" applyAlignment="1" applyProtection="1">
      <alignment horizontal="center" vertical="center"/>
      <protection hidden="1"/>
    </xf>
    <xf numFmtId="0" fontId="3" fillId="10" borderId="48" xfId="0" applyFont="1" applyFill="1" applyBorder="1" applyAlignment="1" applyProtection="1">
      <alignment horizontal="center" vertical="center"/>
      <protection hidden="1"/>
    </xf>
    <xf numFmtId="0" fontId="3" fillId="10" borderId="49" xfId="0" applyFont="1" applyFill="1" applyBorder="1" applyAlignment="1" applyProtection="1">
      <alignment horizontal="center" vertical="center"/>
      <protection hidden="1"/>
    </xf>
    <xf numFmtId="0" fontId="4" fillId="5" borderId="10"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4" borderId="68" xfId="0" applyFont="1" applyFill="1" applyBorder="1" applyAlignment="1">
      <alignment horizontal="center"/>
    </xf>
    <xf numFmtId="0" fontId="4" fillId="4" borderId="54" xfId="0" applyFont="1" applyFill="1" applyBorder="1" applyAlignment="1">
      <alignment horizontal="center"/>
    </xf>
    <xf numFmtId="0" fontId="4" fillId="4" borderId="63" xfId="0" applyFont="1" applyFill="1" applyBorder="1" applyAlignment="1">
      <alignment horizontal="center"/>
    </xf>
    <xf numFmtId="0" fontId="0" fillId="13" borderId="29" xfId="0" applyFill="1" applyBorder="1" applyAlignment="1">
      <alignment horizontal="center" vertical="center"/>
    </xf>
    <xf numFmtId="0" fontId="0" fillId="13" borderId="30" xfId="0" applyFill="1" applyBorder="1" applyAlignment="1">
      <alignment horizontal="center" vertical="center"/>
    </xf>
    <xf numFmtId="0" fontId="0" fillId="13" borderId="31" xfId="0" applyFill="1" applyBorder="1" applyAlignment="1">
      <alignment horizontal="center" vertical="center"/>
    </xf>
    <xf numFmtId="0" fontId="0" fillId="13" borderId="32" xfId="0" applyFill="1" applyBorder="1" applyAlignment="1">
      <alignment horizontal="center" vertical="center"/>
    </xf>
    <xf numFmtId="0" fontId="3" fillId="4" borderId="62" xfId="0" applyFont="1" applyFill="1" applyBorder="1" applyAlignment="1" applyProtection="1">
      <alignment horizontal="center" vertical="center"/>
      <protection hidden="1"/>
    </xf>
    <xf numFmtId="0" fontId="3" fillId="4" borderId="54" xfId="0" applyFont="1" applyFill="1" applyBorder="1" applyAlignment="1" applyProtection="1">
      <alignment horizontal="center" vertical="center"/>
      <protection hidden="1"/>
    </xf>
    <xf numFmtId="0" fontId="3" fillId="4" borderId="63" xfId="0" applyFont="1" applyFill="1" applyBorder="1" applyAlignment="1" applyProtection="1">
      <alignment horizontal="center" vertical="center"/>
      <protection hidden="1"/>
    </xf>
    <xf numFmtId="0" fontId="3" fillId="4" borderId="13"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8"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0" fontId="4" fillId="4" borderId="21"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62" xfId="0" applyFont="1" applyFill="1" applyBorder="1" applyAlignment="1">
      <alignment horizontal="center"/>
    </xf>
    <xf numFmtId="0" fontId="4" fillId="4" borderId="67" xfId="0" applyFont="1" applyFill="1" applyBorder="1" applyAlignment="1">
      <alignment horizontal="center"/>
    </xf>
    <xf numFmtId="0" fontId="0" fillId="13" borderId="40" xfId="0" applyFill="1" applyBorder="1" applyAlignment="1">
      <alignment horizontal="center" vertical="center"/>
    </xf>
    <xf numFmtId="49" fontId="0" fillId="13" borderId="15" xfId="0" applyNumberFormat="1" applyFill="1" applyBorder="1" applyAlignment="1">
      <alignment horizontal="center" wrapText="1"/>
    </xf>
    <xf numFmtId="49" fontId="0" fillId="13" borderId="22" xfId="0" applyNumberFormat="1" applyFill="1" applyBorder="1" applyAlignment="1">
      <alignment horizontal="center" wrapText="1"/>
    </xf>
    <xf numFmtId="49" fontId="0" fillId="13" borderId="23" xfId="0" applyNumberFormat="1" applyFill="1" applyBorder="1" applyAlignment="1">
      <alignment horizontal="center" wrapText="1"/>
    </xf>
    <xf numFmtId="0" fontId="3" fillId="7" borderId="4" xfId="0" applyFont="1" applyFill="1" applyBorder="1" applyAlignment="1" applyProtection="1">
      <alignment horizontal="center"/>
      <protection hidden="1"/>
    </xf>
    <xf numFmtId="0" fontId="3" fillId="7" borderId="5" xfId="0" applyFont="1" applyFill="1" applyBorder="1" applyAlignment="1" applyProtection="1">
      <alignment horizontal="center"/>
      <protection hidden="1"/>
    </xf>
    <xf numFmtId="0" fontId="3" fillId="7" borderId="6" xfId="0" applyFont="1" applyFill="1" applyBorder="1" applyAlignment="1" applyProtection="1">
      <alignment horizontal="center"/>
      <protection hidden="1"/>
    </xf>
    <xf numFmtId="0" fontId="4" fillId="4" borderId="13" xfId="0" applyFont="1" applyFill="1" applyBorder="1" applyAlignment="1" applyProtection="1">
      <alignment horizontal="center" vertical="center"/>
      <protection hidden="1"/>
    </xf>
    <xf numFmtId="0" fontId="4" fillId="4" borderId="14" xfId="0" applyFont="1" applyFill="1" applyBorder="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2" fillId="13" borderId="3" xfId="0" applyFont="1" applyFill="1" applyBorder="1" applyAlignment="1">
      <alignment horizontal="right"/>
    </xf>
    <xf numFmtId="0" fontId="2" fillId="13" borderId="0" xfId="0" applyFont="1" applyFill="1" applyAlignment="1">
      <alignment horizontal="right"/>
    </xf>
    <xf numFmtId="0" fontId="2" fillId="13" borderId="21" xfId="0" applyFont="1" applyFill="1" applyBorder="1" applyAlignment="1">
      <alignment horizontal="right"/>
    </xf>
    <xf numFmtId="0" fontId="3" fillId="9" borderId="14" xfId="0" applyFont="1" applyFill="1" applyBorder="1" applyAlignment="1" applyProtection="1">
      <alignment horizontal="center" vertical="center" wrapText="1"/>
      <protection hidden="1"/>
    </xf>
    <xf numFmtId="0" fontId="3" fillId="9" borderId="18" xfId="0" applyFont="1" applyFill="1" applyBorder="1" applyAlignment="1" applyProtection="1">
      <alignment horizontal="center" vertical="center" wrapText="1"/>
      <protection hidden="1"/>
    </xf>
    <xf numFmtId="0" fontId="3" fillId="7" borderId="17" xfId="0" applyFont="1" applyFill="1" applyBorder="1" applyAlignment="1" applyProtection="1">
      <alignment horizontal="center"/>
      <protection hidden="1"/>
    </xf>
    <xf numFmtId="0" fontId="3" fillId="7" borderId="8" xfId="0" applyFont="1" applyFill="1" applyBorder="1" applyAlignment="1" applyProtection="1">
      <alignment horizontal="center"/>
      <protection hidden="1"/>
    </xf>
    <xf numFmtId="0" fontId="3" fillId="7" borderId="35" xfId="0" applyFont="1" applyFill="1" applyBorder="1" applyAlignment="1" applyProtection="1">
      <alignment horizontal="center"/>
      <protection hidden="1"/>
    </xf>
    <xf numFmtId="0" fontId="3" fillId="3" borderId="14" xfId="0" applyFont="1" applyFill="1" applyBorder="1" applyAlignment="1" applyProtection="1">
      <alignment horizontal="center" vertical="center" wrapText="1"/>
      <protection hidden="1"/>
    </xf>
    <xf numFmtId="0" fontId="3" fillId="3" borderId="18" xfId="0" applyFont="1" applyFill="1" applyBorder="1" applyAlignment="1" applyProtection="1">
      <alignment horizontal="center" vertical="center" wrapText="1"/>
      <protection hidden="1"/>
    </xf>
    <xf numFmtId="0" fontId="3" fillId="3" borderId="38" xfId="0" applyFont="1" applyFill="1" applyBorder="1" applyAlignment="1" applyProtection="1">
      <alignment horizontal="center" vertical="center" wrapText="1"/>
      <protection hidden="1"/>
    </xf>
    <xf numFmtId="0" fontId="3" fillId="3" borderId="17" xfId="0" applyFont="1" applyFill="1" applyBorder="1" applyAlignment="1" applyProtection="1">
      <alignment horizontal="center" vertical="center" wrapText="1"/>
      <protection hidden="1"/>
    </xf>
    <xf numFmtId="0" fontId="2" fillId="13" borderId="40" xfId="0" applyFont="1" applyFill="1" applyBorder="1" applyAlignment="1">
      <alignment horizontal="right"/>
    </xf>
    <xf numFmtId="0" fontId="2" fillId="13" borderId="30" xfId="0" applyFont="1" applyFill="1" applyBorder="1" applyAlignment="1">
      <alignment horizontal="right"/>
    </xf>
    <xf numFmtId="0" fontId="2" fillId="13" borderId="31" xfId="0" applyFont="1" applyFill="1" applyBorder="1" applyAlignment="1">
      <alignment horizontal="right"/>
    </xf>
    <xf numFmtId="0" fontId="2" fillId="13" borderId="43" xfId="0" applyFont="1" applyFill="1" applyBorder="1" applyAlignment="1">
      <alignment horizontal="right"/>
    </xf>
    <xf numFmtId="0" fontId="2" fillId="13" borderId="22" xfId="0" applyFont="1" applyFill="1" applyBorder="1" applyAlignment="1">
      <alignment horizontal="right"/>
    </xf>
    <xf numFmtId="0" fontId="2" fillId="13" borderId="23" xfId="0" applyFont="1" applyFill="1" applyBorder="1" applyAlignment="1">
      <alignment horizontal="right"/>
    </xf>
    <xf numFmtId="0" fontId="4" fillId="9" borderId="10" xfId="0" applyFont="1" applyFill="1" applyBorder="1" applyAlignment="1" applyProtection="1">
      <alignment horizontal="center" vertical="center"/>
      <protection hidden="1"/>
    </xf>
    <xf numFmtId="0" fontId="4" fillId="9" borderId="11" xfId="0" applyFont="1" applyFill="1" applyBorder="1" applyAlignment="1" applyProtection="1">
      <alignment horizontal="center" vertical="center"/>
      <protection hidden="1"/>
    </xf>
    <xf numFmtId="0" fontId="4" fillId="9" borderId="12" xfId="0" applyFont="1" applyFill="1" applyBorder="1" applyAlignment="1" applyProtection="1">
      <alignment horizontal="center" vertical="center"/>
      <protection hidden="1"/>
    </xf>
    <xf numFmtId="0" fontId="4" fillId="7" borderId="10" xfId="0" applyFont="1" applyFill="1" applyBorder="1" applyAlignment="1" applyProtection="1">
      <alignment horizontal="center" vertical="center"/>
      <protection hidden="1"/>
    </xf>
    <xf numFmtId="0" fontId="4" fillId="7" borderId="11" xfId="0" applyFont="1" applyFill="1" applyBorder="1" applyAlignment="1" applyProtection="1">
      <alignment horizontal="center" vertical="center"/>
      <protection hidden="1"/>
    </xf>
    <xf numFmtId="0" fontId="4" fillId="7" borderId="12"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protection hidden="1"/>
    </xf>
    <xf numFmtId="0" fontId="4" fillId="8" borderId="11"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6" fillId="13" borderId="14" xfId="0" applyFont="1" applyFill="1" applyBorder="1" applyAlignment="1">
      <alignment horizontal="left"/>
    </xf>
    <xf numFmtId="0" fontId="46" fillId="13" borderId="0" xfId="0" applyFont="1" applyFill="1" applyAlignment="1">
      <alignment horizontal="left"/>
    </xf>
    <xf numFmtId="0" fontId="7" fillId="12" borderId="13" xfId="0" applyFont="1" applyFill="1" applyBorder="1" applyAlignment="1">
      <alignment horizontal="center" vertical="center"/>
    </xf>
    <xf numFmtId="0" fontId="7" fillId="12" borderId="19" xfId="0" applyFont="1" applyFill="1" applyBorder="1" applyAlignment="1">
      <alignment horizontal="center" vertical="center"/>
    </xf>
    <xf numFmtId="0" fontId="7" fillId="12" borderId="20" xfId="0" applyFont="1" applyFill="1" applyBorder="1" applyAlignment="1">
      <alignment horizontal="center" vertical="center"/>
    </xf>
    <xf numFmtId="0" fontId="45" fillId="13" borderId="13" xfId="0" applyFont="1" applyFill="1" applyBorder="1" applyAlignment="1" applyProtection="1">
      <alignment horizontal="center" vertical="center"/>
      <protection locked="0"/>
    </xf>
    <xf numFmtId="0" fontId="45" fillId="13" borderId="19" xfId="0" applyFont="1" applyFill="1" applyBorder="1" applyAlignment="1" applyProtection="1">
      <alignment horizontal="center" vertical="center"/>
      <protection locked="0"/>
    </xf>
    <xf numFmtId="0" fontId="45" fillId="13" borderId="20" xfId="0" applyFont="1" applyFill="1" applyBorder="1" applyAlignment="1" applyProtection="1">
      <alignment horizontal="center" vertical="center"/>
      <protection locked="0"/>
    </xf>
    <xf numFmtId="0" fontId="45" fillId="13" borderId="15" xfId="0" applyFont="1" applyFill="1" applyBorder="1" applyAlignment="1" applyProtection="1">
      <alignment horizontal="center" vertical="center"/>
      <protection locked="0"/>
    </xf>
    <xf numFmtId="0" fontId="45" fillId="13" borderId="22" xfId="0" applyFont="1" applyFill="1" applyBorder="1" applyAlignment="1" applyProtection="1">
      <alignment horizontal="center" vertical="center"/>
      <protection locked="0"/>
    </xf>
    <xf numFmtId="0" fontId="45" fillId="13" borderId="23" xfId="0" applyFont="1" applyFill="1" applyBorder="1" applyAlignment="1" applyProtection="1">
      <alignment horizontal="center" vertical="center"/>
      <protection locked="0"/>
    </xf>
    <xf numFmtId="0" fontId="10" fillId="11" borderId="10"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2" xfId="0" applyFont="1" applyFill="1" applyBorder="1" applyAlignment="1">
      <alignment horizontal="center"/>
    </xf>
    <xf numFmtId="0" fontId="3" fillId="10" borderId="2" xfId="0" applyFont="1" applyFill="1" applyBorder="1" applyAlignment="1">
      <alignment horizontal="center" vertical="center"/>
    </xf>
    <xf numFmtId="0" fontId="8" fillId="23" borderId="25" xfId="0" applyFont="1" applyFill="1" applyBorder="1" applyAlignment="1">
      <alignment horizontal="center"/>
    </xf>
    <xf numFmtId="0" fontId="8" fillId="23" borderId="27" xfId="0" applyFont="1" applyFill="1" applyBorder="1" applyAlignment="1">
      <alignment horizontal="center"/>
    </xf>
    <xf numFmtId="0" fontId="8" fillId="23" borderId="26" xfId="0" applyFont="1" applyFill="1" applyBorder="1" applyAlignment="1">
      <alignment horizontal="center"/>
    </xf>
    <xf numFmtId="0" fontId="2" fillId="13" borderId="20"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2" fillId="15" borderId="27" xfId="0" applyFont="1" applyFill="1" applyBorder="1" applyAlignment="1">
      <alignment horizontal="center"/>
    </xf>
    <xf numFmtId="0" fontId="2" fillId="15" borderId="26" xfId="0" applyFont="1" applyFill="1" applyBorder="1" applyAlignment="1">
      <alignment horizontal="center"/>
    </xf>
    <xf numFmtId="0" fontId="4" fillId="29" borderId="10" xfId="0" applyFont="1" applyFill="1" applyBorder="1" applyAlignment="1" applyProtection="1">
      <alignment horizontal="center" vertical="center"/>
      <protection hidden="1"/>
    </xf>
    <xf numFmtId="0" fontId="4" fillId="29" borderId="11" xfId="0" applyFont="1" applyFill="1" applyBorder="1" applyAlignment="1" applyProtection="1">
      <alignment horizontal="center" vertical="center"/>
      <protection hidden="1"/>
    </xf>
    <xf numFmtId="0" fontId="4" fillId="29" borderId="12" xfId="0" applyFont="1" applyFill="1" applyBorder="1" applyAlignment="1" applyProtection="1">
      <alignment horizontal="center" vertical="center"/>
      <protection hidden="1"/>
    </xf>
    <xf numFmtId="49" fontId="0" fillId="11" borderId="25" xfId="0" applyNumberFormat="1" applyFill="1" applyBorder="1" applyAlignment="1">
      <alignment horizontal="center"/>
    </xf>
    <xf numFmtId="49" fontId="0" fillId="11" borderId="26" xfId="0" applyNumberFormat="1" applyFill="1" applyBorder="1" applyAlignment="1">
      <alignment horizontal="center"/>
    </xf>
    <xf numFmtId="0" fontId="0" fillId="16" borderId="21" xfId="0" applyFill="1" applyBorder="1" applyAlignment="1">
      <alignment horizontal="center" vertical="center" wrapText="1"/>
    </xf>
    <xf numFmtId="0" fontId="4" fillId="4" borderId="10"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2" xfId="0" applyFont="1" applyFill="1" applyBorder="1" applyAlignment="1" applyProtection="1">
      <alignment horizontal="center" vertical="center"/>
      <protection hidden="1"/>
    </xf>
    <xf numFmtId="0" fontId="4" fillId="4" borderId="62"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63" xfId="0" applyFont="1" applyFill="1" applyBorder="1" applyAlignment="1">
      <alignment horizontal="center" vertical="center"/>
    </xf>
    <xf numFmtId="0" fontId="0" fillId="12" borderId="10"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12" xfId="0" applyFill="1" applyBorder="1" applyAlignment="1">
      <alignment horizontal="center" vertical="center" wrapText="1"/>
    </xf>
    <xf numFmtId="0" fontId="2" fillId="11" borderId="10" xfId="0" applyFont="1" applyFill="1" applyBorder="1" applyAlignment="1" applyProtection="1">
      <alignment horizontal="center" vertical="center" wrapText="1"/>
      <protection hidden="1"/>
    </xf>
    <xf numFmtId="0" fontId="2" fillId="11" borderId="11" xfId="0" applyFont="1" applyFill="1" applyBorder="1" applyAlignment="1" applyProtection="1">
      <alignment horizontal="center" vertical="center" wrapText="1"/>
      <protection hidden="1"/>
    </xf>
    <xf numFmtId="0" fontId="2" fillId="11" borderId="12" xfId="0" applyFont="1" applyFill="1" applyBorder="1" applyAlignment="1" applyProtection="1">
      <alignment horizontal="center" vertical="center" wrapText="1"/>
      <protection hidden="1"/>
    </xf>
    <xf numFmtId="0" fontId="0" fillId="14" borderId="44" xfId="0" applyFill="1" applyBorder="1" applyAlignment="1">
      <alignment horizontal="center"/>
    </xf>
    <xf numFmtId="0" fontId="0" fillId="14" borderId="34" xfId="0" applyFill="1" applyBorder="1" applyAlignment="1">
      <alignment horizontal="center"/>
    </xf>
    <xf numFmtId="0" fontId="0" fillId="14" borderId="45" xfId="0" applyFill="1" applyBorder="1" applyAlignment="1">
      <alignment horizontal="center"/>
    </xf>
    <xf numFmtId="0" fontId="0" fillId="14" borderId="15" xfId="0" applyFill="1" applyBorder="1" applyAlignment="1">
      <alignment horizontal="center"/>
    </xf>
    <xf numFmtId="0" fontId="0" fillId="14" borderId="22" xfId="0" applyFill="1" applyBorder="1" applyAlignment="1">
      <alignment horizontal="center"/>
    </xf>
    <xf numFmtId="0" fontId="0" fillId="14" borderId="23" xfId="0" applyFill="1" applyBorder="1" applyAlignment="1">
      <alignment horizontal="center"/>
    </xf>
    <xf numFmtId="0" fontId="4" fillId="6" borderId="10"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0" fillId="13" borderId="20" xfId="0" applyFill="1" applyBorder="1" applyAlignment="1">
      <alignment horizontal="center" vertical="center" wrapText="1"/>
    </xf>
    <xf numFmtId="0" fontId="0" fillId="13" borderId="21"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23" xfId="0" applyFill="1" applyBorder="1" applyAlignment="1">
      <alignment horizontal="center" vertical="center" wrapText="1"/>
    </xf>
    <xf numFmtId="0" fontId="2" fillId="11" borderId="10" xfId="0" applyFont="1" applyFill="1" applyBorder="1" applyAlignment="1" applyProtection="1">
      <alignment horizontal="center" vertical="center"/>
      <protection hidden="1"/>
    </xf>
    <xf numFmtId="0" fontId="2" fillId="11" borderId="11" xfId="0" applyFont="1" applyFill="1" applyBorder="1" applyAlignment="1" applyProtection="1">
      <alignment horizontal="center" vertical="center"/>
      <protection hidden="1"/>
    </xf>
    <xf numFmtId="0" fontId="2" fillId="11" borderId="12" xfId="0" applyFont="1" applyFill="1" applyBorder="1" applyAlignment="1" applyProtection="1">
      <alignment horizontal="center" vertical="center"/>
      <protection hidden="1"/>
    </xf>
    <xf numFmtId="0" fontId="0" fillId="16" borderId="11" xfId="0" applyFill="1" applyBorder="1" applyAlignment="1">
      <alignment horizontal="center" vertical="center" wrapText="1"/>
    </xf>
    <xf numFmtId="0" fontId="0" fillId="16" borderId="12" xfId="0" applyFill="1" applyBorder="1" applyAlignment="1">
      <alignment horizontal="center" vertical="center" wrapText="1"/>
    </xf>
    <xf numFmtId="49" fontId="43" fillId="13" borderId="14" xfId="0" applyNumberFormat="1" applyFont="1" applyFill="1" applyBorder="1" applyAlignment="1">
      <alignment horizontal="left" vertical="top" wrapText="1"/>
    </xf>
    <xf numFmtId="49" fontId="43" fillId="13" borderId="0" xfId="0" applyNumberFormat="1" applyFont="1" applyFill="1" applyAlignment="1">
      <alignment horizontal="left" vertical="top" wrapText="1"/>
    </xf>
    <xf numFmtId="49" fontId="43" fillId="13" borderId="15" xfId="0" applyNumberFormat="1" applyFont="1" applyFill="1" applyBorder="1" applyAlignment="1">
      <alignment horizontal="left" vertical="top" wrapText="1"/>
    </xf>
    <xf numFmtId="49" fontId="43" fillId="13" borderId="22" xfId="0" applyNumberFormat="1" applyFont="1" applyFill="1" applyBorder="1" applyAlignment="1">
      <alignment horizontal="left" vertical="top" wrapText="1"/>
    </xf>
    <xf numFmtId="0" fontId="3" fillId="10" borderId="42" xfId="0" applyFont="1" applyFill="1" applyBorder="1" applyAlignment="1">
      <alignment horizontal="left" vertical="center"/>
    </xf>
    <xf numFmtId="0" fontId="3" fillId="10" borderId="60" xfId="0" applyFont="1" applyFill="1" applyBorder="1" applyAlignment="1">
      <alignment horizontal="left" vertical="center"/>
    </xf>
    <xf numFmtId="0" fontId="2" fillId="11" borderId="20" xfId="0" applyFont="1" applyFill="1" applyBorder="1" applyAlignment="1" applyProtection="1">
      <alignment horizontal="center" vertical="center"/>
      <protection hidden="1"/>
    </xf>
    <xf numFmtId="0" fontId="2" fillId="11" borderId="21" xfId="0" applyFont="1" applyFill="1" applyBorder="1" applyAlignment="1" applyProtection="1">
      <alignment horizontal="center" vertical="center"/>
      <protection hidden="1"/>
    </xf>
    <xf numFmtId="0" fontId="2" fillId="11" borderId="23" xfId="0" applyFont="1" applyFill="1" applyBorder="1" applyAlignment="1" applyProtection="1">
      <alignment horizontal="center" vertical="center"/>
      <protection hidden="1"/>
    </xf>
    <xf numFmtId="0" fontId="3" fillId="13" borderId="27" xfId="0" applyFont="1" applyFill="1" applyBorder="1" applyAlignment="1">
      <alignment horizontal="center" wrapText="1"/>
    </xf>
    <xf numFmtId="0" fontId="3" fillId="13" borderId="26" xfId="0" applyFont="1" applyFill="1" applyBorder="1" applyAlignment="1">
      <alignment horizontal="center" wrapText="1"/>
    </xf>
    <xf numFmtId="0" fontId="3" fillId="8" borderId="16" xfId="0" applyFont="1" applyFill="1" applyBorder="1" applyAlignment="1" applyProtection="1">
      <alignment horizontal="center" vertical="center"/>
      <protection hidden="1"/>
    </xf>
    <xf numFmtId="0" fontId="3" fillId="8" borderId="17" xfId="0" applyFont="1" applyFill="1" applyBorder="1" applyAlignment="1" applyProtection="1">
      <alignment horizontal="center" vertical="center"/>
      <protection hidden="1"/>
    </xf>
    <xf numFmtId="0" fontId="3" fillId="8" borderId="2" xfId="0" applyFont="1" applyFill="1" applyBorder="1" applyAlignment="1" applyProtection="1">
      <alignment horizontal="center"/>
      <protection hidden="1"/>
    </xf>
    <xf numFmtId="0" fontId="3" fillId="8" borderId="4" xfId="0" applyFont="1" applyFill="1" applyBorder="1" applyAlignment="1" applyProtection="1">
      <alignment horizontal="center"/>
      <protection hidden="1"/>
    </xf>
    <xf numFmtId="49" fontId="0" fillId="13" borderId="27" xfId="0" applyNumberFormat="1" applyFill="1" applyBorder="1" applyAlignment="1">
      <alignment horizontal="center" vertical="center" wrapText="1"/>
    </xf>
    <xf numFmtId="49" fontId="0" fillId="13" borderId="22" xfId="0" applyNumberFormat="1" applyFill="1" applyBorder="1" applyAlignment="1">
      <alignment horizontal="center" vertical="center" wrapText="1"/>
    </xf>
    <xf numFmtId="49" fontId="0" fillId="13" borderId="26" xfId="0" applyNumberFormat="1" applyFill="1" applyBorder="1" applyAlignment="1">
      <alignment horizontal="center" vertical="center" wrapText="1"/>
    </xf>
    <xf numFmtId="0" fontId="2" fillId="10" borderId="14" xfId="0" applyFont="1" applyFill="1" applyBorder="1" applyAlignment="1">
      <alignment horizontal="left"/>
    </xf>
    <xf numFmtId="0" fontId="2" fillId="10" borderId="21" xfId="0" applyFont="1" applyFill="1" applyBorder="1" applyAlignment="1">
      <alignment horizontal="left"/>
    </xf>
    <xf numFmtId="0" fontId="0" fillId="10" borderId="14" xfId="0" applyFill="1" applyBorder="1" applyAlignment="1" applyProtection="1">
      <alignment horizontal="center"/>
      <protection locked="0"/>
    </xf>
    <xf numFmtId="0" fontId="0" fillId="10" borderId="21"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10" borderId="23" xfId="0" applyFill="1" applyBorder="1" applyAlignment="1" applyProtection="1">
      <alignment horizontal="center"/>
      <protection locked="0"/>
    </xf>
    <xf numFmtId="49" fontId="0" fillId="0" borderId="45" xfId="0" applyNumberFormat="1" applyBorder="1" applyAlignment="1" applyProtection="1">
      <alignment horizontal="left" vertical="top" wrapText="1"/>
      <protection locked="0"/>
    </xf>
    <xf numFmtId="49" fontId="0" fillId="0" borderId="23" xfId="0" applyNumberFormat="1" applyBorder="1" applyAlignment="1" applyProtection="1">
      <alignment horizontal="left" vertical="top" wrapText="1"/>
      <protection locked="0"/>
    </xf>
    <xf numFmtId="0" fontId="0" fillId="10" borderId="61" xfId="0" applyFill="1" applyBorder="1" applyAlignment="1" applyProtection="1">
      <alignment horizontal="left" vertical="top" wrapText="1"/>
      <protection locked="0"/>
    </xf>
    <xf numFmtId="0" fontId="0" fillId="10" borderId="72" xfId="0" applyFill="1" applyBorder="1" applyAlignment="1" applyProtection="1">
      <alignment horizontal="left" vertical="top" wrapText="1"/>
      <protection locked="0"/>
    </xf>
    <xf numFmtId="0" fontId="0" fillId="10" borderId="73" xfId="0" applyFill="1" applyBorder="1" applyAlignment="1" applyProtection="1">
      <alignment horizontal="left" vertical="top" wrapText="1"/>
      <protection locked="0"/>
    </xf>
    <xf numFmtId="0" fontId="2" fillId="10" borderId="66" xfId="0" applyFont="1" applyFill="1" applyBorder="1" applyAlignment="1">
      <alignment horizontal="left" vertical="top" wrapText="1"/>
    </xf>
    <xf numFmtId="0" fontId="2" fillId="13" borderId="25" xfId="0" applyFont="1" applyFill="1" applyBorder="1" applyAlignment="1">
      <alignment horizontal="center" vertical="center"/>
    </xf>
    <xf numFmtId="0" fontId="2" fillId="13" borderId="27"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13"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15" xfId="0" applyFont="1" applyFill="1" applyBorder="1" applyAlignment="1">
      <alignment horizontal="center" vertical="center" wrapText="1"/>
    </xf>
    <xf numFmtId="0" fontId="2" fillId="13" borderId="22" xfId="0" applyFont="1" applyFill="1" applyBorder="1" applyAlignment="1">
      <alignment horizontal="center" vertical="center" wrapText="1"/>
    </xf>
    <xf numFmtId="0" fontId="8" fillId="20" borderId="25" xfId="0" applyFont="1" applyFill="1" applyBorder="1" applyAlignment="1" applyProtection="1">
      <alignment horizontal="center" vertical="center"/>
      <protection hidden="1"/>
    </xf>
    <xf numFmtId="0" fontId="8" fillId="20" borderId="27" xfId="0" applyFont="1" applyFill="1" applyBorder="1" applyAlignment="1" applyProtection="1">
      <alignment horizontal="center" vertical="center"/>
      <protection hidden="1"/>
    </xf>
    <xf numFmtId="0" fontId="8" fillId="20" borderId="26" xfId="0" applyFont="1" applyFill="1" applyBorder="1" applyAlignment="1" applyProtection="1">
      <alignment horizontal="center" vertical="center"/>
      <protection hidden="1"/>
    </xf>
    <xf numFmtId="0" fontId="3" fillId="13" borderId="20"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3" fillId="13" borderId="25" xfId="0" applyFont="1" applyFill="1" applyBorder="1" applyAlignment="1">
      <alignment horizontal="center" wrapText="1"/>
    </xf>
    <xf numFmtId="1" fontId="4" fillId="11" borderId="25" xfId="0" applyNumberFormat="1" applyFont="1" applyFill="1" applyBorder="1" applyAlignment="1">
      <alignment horizontal="center" wrapText="1"/>
    </xf>
    <xf numFmtId="1" fontId="4" fillId="11" borderId="27" xfId="0" applyNumberFormat="1" applyFont="1" applyFill="1" applyBorder="1" applyAlignment="1">
      <alignment horizontal="center" wrapText="1"/>
    </xf>
    <xf numFmtId="1" fontId="4" fillId="11" borderId="26" xfId="0" applyNumberFormat="1" applyFont="1" applyFill="1" applyBorder="1" applyAlignment="1">
      <alignment horizontal="center" wrapText="1"/>
    </xf>
    <xf numFmtId="0" fontId="3" fillId="13" borderId="22" xfId="0" applyFont="1" applyFill="1" applyBorder="1" applyAlignment="1">
      <alignment horizontal="center" wrapText="1"/>
    </xf>
    <xf numFmtId="0" fontId="3" fillId="13" borderId="23" xfId="0" applyFont="1" applyFill="1" applyBorder="1" applyAlignment="1">
      <alignment horizontal="center" wrapText="1"/>
    </xf>
    <xf numFmtId="1" fontId="4" fillId="11" borderId="25" xfId="0" applyNumberFormat="1" applyFont="1" applyFill="1" applyBorder="1" applyAlignment="1">
      <alignment horizontal="center" vertical="center"/>
    </xf>
    <xf numFmtId="1" fontId="4" fillId="11" borderId="27" xfId="0" applyNumberFormat="1" applyFont="1" applyFill="1" applyBorder="1" applyAlignment="1">
      <alignment horizontal="center" vertical="center"/>
    </xf>
    <xf numFmtId="1" fontId="4" fillId="11" borderId="26" xfId="0" applyNumberFormat="1" applyFont="1" applyFill="1" applyBorder="1" applyAlignment="1">
      <alignment horizontal="center" vertical="center"/>
    </xf>
    <xf numFmtId="0" fontId="9" fillId="13" borderId="13" xfId="0" applyFont="1" applyFill="1" applyBorder="1" applyAlignment="1">
      <alignment horizontal="center" vertical="center"/>
    </xf>
    <xf numFmtId="0" fontId="9" fillId="13" borderId="19"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15" xfId="0" applyFont="1" applyFill="1" applyBorder="1" applyAlignment="1">
      <alignment horizontal="center" vertical="center"/>
    </xf>
    <xf numFmtId="0" fontId="9" fillId="13" borderId="22" xfId="0" applyFont="1" applyFill="1" applyBorder="1" applyAlignment="1">
      <alignment horizontal="center" vertical="center"/>
    </xf>
    <xf numFmtId="0" fontId="9" fillId="13" borderId="23" xfId="0" applyFont="1" applyFill="1" applyBorder="1" applyAlignment="1">
      <alignment horizontal="center" vertical="center"/>
    </xf>
    <xf numFmtId="0" fontId="2" fillId="13" borderId="13" xfId="0" applyFont="1" applyFill="1" applyBorder="1" applyAlignment="1">
      <alignment horizontal="center" vertical="center"/>
    </xf>
    <xf numFmtId="0" fontId="2" fillId="13" borderId="19" xfId="0" applyFont="1" applyFill="1" applyBorder="1" applyAlignment="1">
      <alignment horizontal="center" vertical="center"/>
    </xf>
    <xf numFmtId="0" fontId="2" fillId="13" borderId="20" xfId="0" applyFont="1" applyFill="1" applyBorder="1" applyAlignment="1">
      <alignment horizontal="center" vertical="center"/>
    </xf>
    <xf numFmtId="0" fontId="2" fillId="13" borderId="15" xfId="0" applyFont="1" applyFill="1" applyBorder="1" applyAlignment="1">
      <alignment horizontal="center" vertical="center"/>
    </xf>
    <xf numFmtId="0" fontId="2" fillId="13" borderId="22" xfId="0" applyFont="1" applyFill="1" applyBorder="1" applyAlignment="1">
      <alignment horizontal="center" vertical="center"/>
    </xf>
    <xf numFmtId="0" fontId="2" fillId="13" borderId="23" xfId="0" applyFont="1" applyFill="1" applyBorder="1" applyAlignment="1">
      <alignment horizontal="center" vertical="center"/>
    </xf>
    <xf numFmtId="0" fontId="3" fillId="13" borderId="19" xfId="0" applyFont="1" applyFill="1" applyBorder="1" applyAlignment="1">
      <alignment horizontal="center" wrapText="1"/>
    </xf>
    <xf numFmtId="0" fontId="3" fillId="13" borderId="15" xfId="0" applyFont="1" applyFill="1" applyBorder="1" applyAlignment="1">
      <alignment horizontal="center" wrapText="1"/>
    </xf>
    <xf numFmtId="0" fontId="37" fillId="13" borderId="53" xfId="0" applyFont="1" applyFill="1" applyBorder="1" applyAlignment="1">
      <alignment horizontal="center" vertical="top" wrapText="1"/>
    </xf>
    <xf numFmtId="0" fontId="37" fillId="13" borderId="54" xfId="0" applyFont="1" applyFill="1" applyBorder="1" applyAlignment="1">
      <alignment horizontal="center" vertical="top" wrapText="1"/>
    </xf>
    <xf numFmtId="0" fontId="37" fillId="13" borderId="55" xfId="0" applyFont="1" applyFill="1" applyBorder="1" applyAlignment="1">
      <alignment horizontal="center" vertical="top" wrapText="1"/>
    </xf>
    <xf numFmtId="0" fontId="23" fillId="10" borderId="13" xfId="0" applyFont="1" applyFill="1" applyBorder="1"/>
    <xf numFmtId="0" fontId="23" fillId="10" borderId="19" xfId="0" applyFont="1" applyFill="1" applyBorder="1"/>
    <xf numFmtId="0" fontId="23" fillId="10" borderId="14" xfId="0" applyFont="1" applyFill="1" applyBorder="1"/>
    <xf numFmtId="0" fontId="23" fillId="10" borderId="0" xfId="0" applyFont="1" applyFill="1"/>
    <xf numFmtId="0" fontId="37" fillId="13" borderId="50" xfId="0" applyFont="1" applyFill="1" applyBorder="1" applyAlignment="1">
      <alignment horizontal="center" vertical="top" wrapText="1"/>
    </xf>
    <xf numFmtId="0" fontId="37" fillId="13" borderId="19" xfId="0" applyFont="1" applyFill="1" applyBorder="1" applyAlignment="1">
      <alignment horizontal="center" vertical="top" wrapText="1"/>
    </xf>
    <xf numFmtId="0" fontId="37" fillId="13" borderId="51" xfId="0" applyFont="1" applyFill="1" applyBorder="1" applyAlignment="1">
      <alignment horizontal="center" vertical="top" wrapText="1"/>
    </xf>
    <xf numFmtId="0" fontId="37" fillId="13" borderId="52" xfId="0" applyFont="1" applyFill="1" applyBorder="1" applyAlignment="1">
      <alignment horizontal="center" vertical="top" wrapText="1"/>
    </xf>
    <xf numFmtId="2" fontId="0" fillId="10" borderId="2" xfId="0" applyNumberFormat="1" applyFill="1" applyBorder="1" applyAlignment="1" applyProtection="1">
      <alignment horizontal="center" vertical="center"/>
      <protection locked="0"/>
    </xf>
    <xf numFmtId="0" fontId="18" fillId="10" borderId="2" xfId="0" applyFont="1" applyFill="1" applyBorder="1" applyAlignment="1" applyProtection="1">
      <alignment horizontal="center" vertical="center" wrapText="1"/>
      <protection locked="0"/>
    </xf>
    <xf numFmtId="0" fontId="18" fillId="10" borderId="42" xfId="0" applyFont="1" applyFill="1" applyBorder="1" applyAlignment="1" applyProtection="1">
      <alignment horizontal="center" vertical="center" wrapText="1"/>
      <protection locked="0"/>
    </xf>
    <xf numFmtId="2" fontId="0" fillId="10" borderId="42" xfId="0" applyNumberFormat="1" applyFill="1" applyBorder="1" applyAlignment="1" applyProtection="1">
      <alignment horizontal="center" vertical="center"/>
      <protection locked="0"/>
    </xf>
    <xf numFmtId="0" fontId="0" fillId="10" borderId="2" xfId="0" applyFill="1" applyBorder="1" applyAlignment="1" applyProtection="1">
      <alignment horizontal="center" vertical="center" wrapText="1"/>
      <protection locked="0"/>
    </xf>
    <xf numFmtId="0" fontId="0" fillId="10" borderId="42" xfId="0" applyFill="1" applyBorder="1" applyAlignment="1" applyProtection="1">
      <alignment horizontal="center" vertical="center" wrapText="1"/>
      <protection locked="0"/>
    </xf>
  </cellXfs>
  <cellStyles count="6">
    <cellStyle name="20% - Accent4" xfId="5" builtinId="42"/>
    <cellStyle name="20% - Accent5" xfId="4" builtinId="46"/>
    <cellStyle name="Bad" xfId="3" builtinId="27"/>
    <cellStyle name="Check Cell" xfId="1" builtinId="23"/>
    <cellStyle name="Hyperlink" xfId="2" builtinId="8"/>
    <cellStyle name="Normal" xfId="0" builtinId="0"/>
  </cellStyles>
  <dxfs count="54">
    <dxf>
      <font>
        <color theme="0"/>
      </font>
      <fill>
        <patternFill patternType="none">
          <bgColor auto="1"/>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ont>
        <color theme="0"/>
      </font>
    </dxf>
    <dxf>
      <fill>
        <patternFill>
          <bgColor rgb="FF00B050"/>
        </patternFill>
      </fill>
    </dxf>
    <dxf>
      <fill>
        <patternFill>
          <bgColor rgb="FFFFFF00"/>
        </patternFill>
      </fill>
    </dxf>
    <dxf>
      <fill>
        <patternFill>
          <bgColor rgb="FFFF0000"/>
        </patternFill>
      </fill>
    </dxf>
    <dxf>
      <font>
        <color theme="0"/>
      </font>
    </dxf>
    <dxf>
      <fill>
        <patternFill>
          <bgColor rgb="FFFF0000"/>
        </patternFill>
      </fill>
    </dxf>
    <dxf>
      <fill>
        <patternFill>
          <bgColor rgb="FFFFFF00"/>
        </patternFill>
      </fill>
    </dxf>
    <dxf>
      <fill>
        <patternFill>
          <bgColor rgb="FF00B050"/>
        </patternFill>
      </fill>
    </dxf>
    <dxf>
      <fill>
        <patternFill>
          <bgColor rgb="FFFF0000"/>
        </patternFill>
      </fill>
    </dxf>
    <dxf>
      <font>
        <color theme="0"/>
      </font>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theme="0"/>
        </patternFill>
      </fill>
    </dxf>
    <dxf>
      <fill>
        <patternFill patternType="solid">
          <fgColor rgb="FFFF0000"/>
          <bgColor rgb="FFFF00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bgColor rgb="FF00B050"/>
        </patternFill>
      </fill>
    </dxf>
    <dxf>
      <fill>
        <patternFill>
          <bgColor rgb="FFFFFF00"/>
        </patternFill>
      </fill>
    </dxf>
    <dxf>
      <fill>
        <patternFill>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33CC"/>
      <color rgb="FF00CCFF"/>
      <color rgb="FF00FF00"/>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jpeg"/><Relationship Id="rId5" Type="http://schemas.openxmlformats.org/officeDocument/2006/relationships/image" Target="../media/image14.png"/><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8</xdr:col>
      <xdr:colOff>232516</xdr:colOff>
      <xdr:row>15</xdr:row>
      <xdr:rowOff>93283</xdr:rowOff>
    </xdr:from>
    <xdr:to>
      <xdr:col>9</xdr:col>
      <xdr:colOff>379100</xdr:colOff>
      <xdr:row>17</xdr:row>
      <xdr:rowOff>188343</xdr:rowOff>
    </xdr:to>
    <xdr:pic>
      <xdr:nvPicPr>
        <xdr:cNvPr id="6" name="Picture 5" descr="Imada DS2-44 Digital Force Gauge with Outputs, 44 lb Capacity ...">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2266" y="3395283"/>
          <a:ext cx="574151" cy="673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361950</xdr:colOff>
          <xdr:row>3</xdr:row>
          <xdr:rowOff>12700</xdr:rowOff>
        </xdr:from>
        <xdr:to>
          <xdr:col>14</xdr:col>
          <xdr:colOff>609600</xdr:colOff>
          <xdr:row>3</xdr:row>
          <xdr:rowOff>184150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neck is twisted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355600</xdr:colOff>
          <xdr:row>3</xdr:row>
          <xdr:rowOff>184150</xdr:rowOff>
        </xdr:from>
        <xdr:to>
          <xdr:col>14</xdr:col>
          <xdr:colOff>603250</xdr:colOff>
          <xdr:row>4</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neck is side bending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xdr:row>
          <xdr:rowOff>12700</xdr:rowOff>
        </xdr:from>
        <xdr:to>
          <xdr:col>14</xdr:col>
          <xdr:colOff>609600</xdr:colOff>
          <xdr:row>6</xdr:row>
          <xdr:rowOff>184150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solidFill>
              <a:srgbClr val="00FFFF" mc:Ignorable="a14" a14:legacySpreadsheetColorIndex="1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trunc is twisted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xdr:row>
          <xdr:rowOff>190500</xdr:rowOff>
        </xdr:from>
        <xdr:to>
          <xdr:col>14</xdr:col>
          <xdr:colOff>609600</xdr:colOff>
          <xdr:row>7</xdr:row>
          <xdr:rowOff>127000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solidFill>
              <a:srgbClr val="00FFFF" mc:Ignorable="a14" a14:legacySpreadsheetColorIndex="1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trunc is side bending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15</xdr:row>
          <xdr:rowOff>12700</xdr:rowOff>
        </xdr:from>
        <xdr:to>
          <xdr:col>14</xdr:col>
          <xdr:colOff>609600</xdr:colOff>
          <xdr:row>15</xdr:row>
          <xdr:rowOff>247650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shock or rapid build up of force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10</xdr:row>
          <xdr:rowOff>19050</xdr:rowOff>
        </xdr:from>
        <xdr:to>
          <xdr:col>14</xdr:col>
          <xdr:colOff>609600</xdr:colOff>
          <xdr:row>10</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knee is 30-60 degrees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298450</xdr:colOff>
          <xdr:row>10</xdr:row>
          <xdr:rowOff>203200</xdr:rowOff>
        </xdr:from>
        <xdr:to>
          <xdr:col>14</xdr:col>
          <xdr:colOff>609600</xdr:colOff>
          <xdr:row>11</xdr:row>
          <xdr:rowOff>146050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+2 if knee is &gt; 60 degrees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12700</xdr:rowOff>
        </xdr:from>
        <xdr:to>
          <xdr:col>14</xdr:col>
          <xdr:colOff>603250</xdr:colOff>
          <xdr:row>19</xdr:row>
          <xdr:rowOff>222250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shoulder is raised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19</xdr:row>
          <xdr:rowOff>209550</xdr:rowOff>
        </xdr:from>
        <xdr:to>
          <xdr:col>14</xdr:col>
          <xdr:colOff>603250</xdr:colOff>
          <xdr:row>20</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Upper Arm is abducted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20</xdr:row>
          <xdr:rowOff>184150</xdr:rowOff>
        </xdr:from>
        <xdr:to>
          <xdr:col>14</xdr:col>
          <xdr:colOff>603250</xdr:colOff>
          <xdr:row>21</xdr:row>
          <xdr:rowOff>107950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-1 if arm is support/ leaning</a:t>
              </a:r>
            </a:p>
          </xdr:txBody>
        </xdr:sp>
        <xdr:clientData/>
      </xdr:twoCellAnchor>
    </mc:Choice>
    <mc:Fallback/>
  </mc:AlternateContent>
  <xdr:twoCellAnchor editAs="oneCell">
    <xdr:from>
      <xdr:col>7</xdr:col>
      <xdr:colOff>164427</xdr:colOff>
      <xdr:row>3</xdr:row>
      <xdr:rowOff>43335</xdr:rowOff>
    </xdr:from>
    <xdr:to>
      <xdr:col>11</xdr:col>
      <xdr:colOff>91042</xdr:colOff>
      <xdr:row>5</xdr:row>
      <xdr:rowOff>77066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4112972" y="883267"/>
          <a:ext cx="1779660" cy="72645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63693</xdr:colOff>
      <xdr:row>6</xdr:row>
      <xdr:rowOff>45149</xdr:rowOff>
    </xdr:from>
    <xdr:to>
      <xdr:col>11</xdr:col>
      <xdr:colOff>168470</xdr:colOff>
      <xdr:row>9</xdr:row>
      <xdr:rowOff>16548</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stretch>
          <a:fillRect/>
        </a:stretch>
      </xdr:blipFill>
      <xdr:spPr>
        <a:xfrm>
          <a:off x="4012238" y="1828922"/>
          <a:ext cx="1948297" cy="71521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340015</xdr:colOff>
      <xdr:row>10</xdr:row>
      <xdr:rowOff>56841</xdr:rowOff>
    </xdr:from>
    <xdr:to>
      <xdr:col>10</xdr:col>
      <xdr:colOff>148457</xdr:colOff>
      <xdr:row>13</xdr:row>
      <xdr:rowOff>73242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4288560" y="2845068"/>
          <a:ext cx="1277312" cy="69960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362744</xdr:colOff>
      <xdr:row>19</xdr:row>
      <xdr:rowOff>42171</xdr:rowOff>
    </xdr:from>
    <xdr:to>
      <xdr:col>11</xdr:col>
      <xdr:colOff>166903</xdr:colOff>
      <xdr:row>21</xdr:row>
      <xdr:rowOff>148655</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3410744" y="4635338"/>
          <a:ext cx="2545241" cy="59331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167214</xdr:colOff>
      <xdr:row>23</xdr:row>
      <xdr:rowOff>92283</xdr:rowOff>
    </xdr:from>
    <xdr:to>
      <xdr:col>11</xdr:col>
      <xdr:colOff>73726</xdr:colOff>
      <xdr:row>26</xdr:row>
      <xdr:rowOff>3024</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4273547" y="5352200"/>
          <a:ext cx="1830561" cy="64416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126999</xdr:colOff>
      <xdr:row>27</xdr:row>
      <xdr:rowOff>98424</xdr:rowOff>
    </xdr:from>
    <xdr:to>
      <xdr:col>11</xdr:col>
      <xdr:colOff>113239</xdr:colOff>
      <xdr:row>29</xdr:row>
      <xdr:rowOff>205469</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7"/>
        <a:stretch>
          <a:fillRect/>
        </a:stretch>
      </xdr:blipFill>
      <xdr:spPr>
        <a:xfrm>
          <a:off x="4074582" y="6702424"/>
          <a:ext cx="1827739" cy="5938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260350</xdr:colOff>
          <xdr:row>27</xdr:row>
          <xdr:rowOff>12700</xdr:rowOff>
        </xdr:from>
        <xdr:to>
          <xdr:col>14</xdr:col>
          <xdr:colOff>603250</xdr:colOff>
          <xdr:row>28</xdr:row>
          <xdr:rowOff>88900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solidFill>
              <a:srgbClr val="00FF00" mc:Ignorable="a14" a14:legacySpreadsheetColorIndex="1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wrist is bent/ or twisted from midline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39</xdr:row>
          <xdr:rowOff>12700</xdr:rowOff>
        </xdr:from>
        <xdr:to>
          <xdr:col>14</xdr:col>
          <xdr:colOff>603250</xdr:colOff>
          <xdr:row>39</xdr:row>
          <xdr:rowOff>184150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solidFill>
              <a:srgbClr val="99CCFF" mc:Ignorable="a14" a14:legacySpreadsheetColorIndex="44"/>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1 or more body parts are held longer than a minute (static)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39</xdr:row>
          <xdr:rowOff>190500</xdr:rowOff>
        </xdr:from>
        <xdr:to>
          <xdr:col>14</xdr:col>
          <xdr:colOff>603250</xdr:colOff>
          <xdr:row>40</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solidFill>
              <a:srgbClr val="99CCFF" mc:Ignorable="a14" a14:legacySpreadsheetColorIndex="44"/>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 +1 if repeated small range actions (more than 4x per minute)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40</xdr:row>
          <xdr:rowOff>38100</xdr:rowOff>
        </xdr:from>
        <xdr:to>
          <xdr:col>14</xdr:col>
          <xdr:colOff>603250</xdr:colOff>
          <xdr:row>40</xdr:row>
          <xdr:rowOff>203200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solidFill>
              <a:srgbClr val="99CCFF" mc:Ignorable="a14" a14:legacySpreadsheetColorIndex="44"/>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+1 if action causes rapid large range change in postures or unstable base</a:t>
              </a:r>
            </a:p>
          </xdr:txBody>
        </xdr:sp>
        <xdr:clientData/>
      </xdr:twoCellAnchor>
    </mc:Choice>
    <mc:Fallback/>
  </mc:AlternateContent>
  <xdr:twoCellAnchor editAs="oneCell">
    <xdr:from>
      <xdr:col>6</xdr:col>
      <xdr:colOff>57563</xdr:colOff>
      <xdr:row>31</xdr:row>
      <xdr:rowOff>103263</xdr:rowOff>
    </xdr:from>
    <xdr:to>
      <xdr:col>13</xdr:col>
      <xdr:colOff>168274</xdr:colOff>
      <xdr:row>32</xdr:row>
      <xdr:rowOff>244379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8"/>
        <a:srcRect t="-1" b="13264"/>
        <a:stretch/>
      </xdr:blipFill>
      <xdr:spPr>
        <a:xfrm>
          <a:off x="3507730" y="7628013"/>
          <a:ext cx="3085686" cy="42272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216869</xdr:colOff>
      <xdr:row>35</xdr:row>
      <xdr:rowOff>72209</xdr:rowOff>
    </xdr:from>
    <xdr:to>
      <xdr:col>2</xdr:col>
      <xdr:colOff>2056428</xdr:colOff>
      <xdr:row>44</xdr:row>
      <xdr:rowOff>7063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9"/>
        <a:stretch>
          <a:fillRect/>
        </a:stretch>
      </xdr:blipFill>
      <xdr:spPr>
        <a:xfrm>
          <a:off x="459854" y="8634990"/>
          <a:ext cx="2587952" cy="19370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sheetPr>
  <dimension ref="A1:R24"/>
  <sheetViews>
    <sheetView workbookViewId="0">
      <selection activeCell="B33" sqref="B33"/>
    </sheetView>
  </sheetViews>
  <sheetFormatPr defaultColWidth="8.7265625" defaultRowHeight="14.5" customHeight="1" x14ac:dyDescent="0.35"/>
  <cols>
    <col min="1" max="1" width="5.81640625" style="26" customWidth="1"/>
    <col min="2" max="2" width="32.7265625" style="26" customWidth="1"/>
    <col min="3" max="3" width="1.1796875" style="26" customWidth="1"/>
    <col min="4" max="4" width="2.81640625" style="26" customWidth="1"/>
    <col min="5" max="5" width="6.26953125" style="26" customWidth="1"/>
    <col min="6" max="12" width="8.7265625" style="26"/>
    <col min="13" max="13" width="4.453125" style="26" customWidth="1"/>
    <col min="14" max="14" width="16.26953125" style="26" customWidth="1"/>
    <col min="15" max="15" width="2.453125" style="26" customWidth="1"/>
    <col min="16" max="17" width="4.81640625" style="26" customWidth="1"/>
    <col min="18" max="18" width="5.26953125" style="26" customWidth="1"/>
    <col min="19" max="19" width="5.81640625" style="26" customWidth="1"/>
    <col min="20" max="16384" width="8.7265625" style="26"/>
  </cols>
  <sheetData>
    <row r="1" spans="1:18" ht="5.15" customHeight="1" thickBot="1" x14ac:dyDescent="0.4">
      <c r="B1" s="31"/>
    </row>
    <row r="2" spans="1:18" ht="37.5" customHeight="1" x14ac:dyDescent="0.35">
      <c r="B2" s="122" t="s">
        <v>289</v>
      </c>
      <c r="C2" s="123"/>
      <c r="E2" s="134" t="s">
        <v>52</v>
      </c>
      <c r="F2" s="135"/>
      <c r="G2" s="135"/>
      <c r="H2" s="135"/>
      <c r="I2" s="135"/>
      <c r="J2" s="135"/>
      <c r="K2" s="136"/>
      <c r="L2" s="136"/>
      <c r="M2" s="136"/>
      <c r="N2" s="137"/>
    </row>
    <row r="3" spans="1:18" ht="16.5" customHeight="1" x14ac:dyDescent="0.35">
      <c r="B3" s="124" t="s">
        <v>287</v>
      </c>
      <c r="C3" s="125"/>
      <c r="E3" s="253" t="s">
        <v>127</v>
      </c>
      <c r="F3" s="254"/>
      <c r="G3" s="254"/>
      <c r="H3" s="254"/>
      <c r="I3" s="254"/>
      <c r="J3" s="254"/>
      <c r="K3" s="254"/>
      <c r="L3" s="254"/>
      <c r="M3" s="254"/>
      <c r="N3" s="138"/>
    </row>
    <row r="4" spans="1:18" x14ac:dyDescent="0.35">
      <c r="B4" s="124" t="s">
        <v>186</v>
      </c>
      <c r="C4" s="125"/>
      <c r="E4" s="139" t="s">
        <v>128</v>
      </c>
      <c r="F4" s="140"/>
      <c r="G4" s="140"/>
      <c r="H4" s="140"/>
      <c r="I4" s="140"/>
      <c r="J4" s="141"/>
      <c r="K4" s="141"/>
      <c r="L4" s="141"/>
      <c r="M4" s="141"/>
      <c r="N4" s="138"/>
    </row>
    <row r="5" spans="1:18" x14ac:dyDescent="0.35">
      <c r="B5" s="124" t="s">
        <v>288</v>
      </c>
      <c r="C5" s="125"/>
      <c r="E5" s="139" t="s">
        <v>129</v>
      </c>
      <c r="F5" s="140"/>
      <c r="G5" s="140"/>
      <c r="H5" s="140"/>
      <c r="I5" s="140"/>
      <c r="J5" s="141"/>
      <c r="K5" s="141"/>
      <c r="L5" s="141"/>
      <c r="M5" s="141"/>
      <c r="N5" s="138"/>
    </row>
    <row r="6" spans="1:18" ht="15" thickBot="1" x14ac:dyDescent="0.4">
      <c r="B6" s="126"/>
      <c r="C6" s="127"/>
      <c r="E6" s="139" t="s">
        <v>130</v>
      </c>
      <c r="F6" s="140"/>
      <c r="G6" s="140"/>
      <c r="H6" s="140"/>
      <c r="I6" s="140"/>
      <c r="J6" s="141"/>
      <c r="K6" s="141"/>
      <c r="L6" s="141"/>
      <c r="M6" s="141"/>
      <c r="N6" s="138"/>
    </row>
    <row r="7" spans="1:18" ht="8.15" customHeight="1" thickBot="1" x14ac:dyDescent="0.4">
      <c r="A7" s="31"/>
      <c r="B7" s="31"/>
      <c r="C7" s="31"/>
      <c r="D7" s="31"/>
      <c r="E7" s="139"/>
      <c r="F7" s="140"/>
      <c r="G7" s="140"/>
      <c r="H7" s="140"/>
      <c r="I7" s="140"/>
      <c r="J7" s="141"/>
      <c r="K7" s="141"/>
      <c r="L7" s="141"/>
      <c r="M7" s="141"/>
      <c r="N7" s="138"/>
    </row>
    <row r="8" spans="1:18" ht="23.5" x14ac:dyDescent="0.35">
      <c r="A8" s="31"/>
      <c r="B8" s="122" t="s">
        <v>131</v>
      </c>
      <c r="C8" s="128"/>
      <c r="D8" s="31"/>
      <c r="E8" s="142" t="s">
        <v>109</v>
      </c>
      <c r="F8" s="141"/>
      <c r="G8" s="141"/>
      <c r="H8" s="141"/>
      <c r="I8" s="141"/>
      <c r="J8" s="140"/>
      <c r="K8" s="141"/>
      <c r="L8" s="141"/>
      <c r="M8" s="141"/>
      <c r="N8" s="138"/>
    </row>
    <row r="9" spans="1:18" ht="23.5" customHeight="1" x14ac:dyDescent="0.35">
      <c r="A9" s="31"/>
      <c r="B9" s="261" t="s">
        <v>261</v>
      </c>
      <c r="C9" s="129"/>
      <c r="D9" s="31"/>
      <c r="E9" s="255" t="s">
        <v>295</v>
      </c>
      <c r="F9" s="256"/>
      <c r="G9" s="256"/>
      <c r="H9" s="256"/>
      <c r="I9" s="256"/>
      <c r="J9" s="256"/>
      <c r="K9" s="256"/>
      <c r="L9" s="256"/>
      <c r="M9" s="256"/>
      <c r="N9" s="257"/>
      <c r="R9" s="26" t="s">
        <v>51</v>
      </c>
    </row>
    <row r="10" spans="1:18" ht="57" customHeight="1" x14ac:dyDescent="0.35">
      <c r="A10" s="31"/>
      <c r="B10" s="261"/>
      <c r="C10" s="130"/>
      <c r="D10" s="31"/>
      <c r="E10" s="255"/>
      <c r="F10" s="256"/>
      <c r="G10" s="256"/>
      <c r="H10" s="256"/>
      <c r="I10" s="256"/>
      <c r="J10" s="256"/>
      <c r="K10" s="256"/>
      <c r="L10" s="256"/>
      <c r="M10" s="256"/>
      <c r="N10" s="257"/>
    </row>
    <row r="11" spans="1:18" x14ac:dyDescent="0.35">
      <c r="A11" s="31"/>
      <c r="B11" s="160" t="s">
        <v>217</v>
      </c>
      <c r="C11" s="130"/>
      <c r="D11" s="31"/>
      <c r="E11" s="255"/>
      <c r="F11" s="256"/>
      <c r="G11" s="256"/>
      <c r="H11" s="256"/>
      <c r="I11" s="256"/>
      <c r="J11" s="256"/>
      <c r="K11" s="256"/>
      <c r="L11" s="256"/>
      <c r="M11" s="256"/>
      <c r="N11" s="257"/>
    </row>
    <row r="12" spans="1:18" ht="15" customHeight="1" x14ac:dyDescent="0.35">
      <c r="A12" s="31"/>
      <c r="B12" s="131" t="s">
        <v>158</v>
      </c>
      <c r="C12" s="130"/>
      <c r="D12" s="31"/>
      <c r="E12" s="255"/>
      <c r="F12" s="256"/>
      <c r="G12" s="256"/>
      <c r="H12" s="256"/>
      <c r="I12" s="256"/>
      <c r="J12" s="256"/>
      <c r="K12" s="256"/>
      <c r="L12" s="256"/>
      <c r="M12" s="256"/>
      <c r="N12" s="257"/>
    </row>
    <row r="13" spans="1:18" ht="14.5" customHeight="1" x14ac:dyDescent="0.35">
      <c r="B13" s="131" t="s">
        <v>174</v>
      </c>
      <c r="C13" s="130"/>
      <c r="E13" s="255"/>
      <c r="F13" s="256"/>
      <c r="G13" s="256"/>
      <c r="H13" s="256"/>
      <c r="I13" s="256"/>
      <c r="J13" s="256"/>
      <c r="K13" s="256"/>
      <c r="L13" s="256"/>
      <c r="M13" s="256"/>
      <c r="N13" s="257"/>
    </row>
    <row r="14" spans="1:18" x14ac:dyDescent="0.35">
      <c r="B14" s="131" t="s">
        <v>159</v>
      </c>
      <c r="C14" s="130"/>
      <c r="E14" s="255"/>
      <c r="F14" s="256"/>
      <c r="G14" s="256"/>
      <c r="H14" s="256"/>
      <c r="I14" s="256"/>
      <c r="J14" s="256"/>
      <c r="K14" s="256"/>
      <c r="L14" s="256"/>
      <c r="M14" s="256"/>
      <c r="N14" s="257"/>
    </row>
    <row r="15" spans="1:18" x14ac:dyDescent="0.35">
      <c r="B15" s="131" t="s">
        <v>160</v>
      </c>
      <c r="C15" s="130"/>
      <c r="E15" s="255"/>
      <c r="F15" s="256"/>
      <c r="G15" s="256"/>
      <c r="H15" s="256"/>
      <c r="I15" s="256"/>
      <c r="J15" s="256"/>
      <c r="K15" s="256"/>
      <c r="L15" s="256"/>
      <c r="M15" s="256"/>
      <c r="N15" s="257"/>
    </row>
    <row r="16" spans="1:18" x14ac:dyDescent="0.35">
      <c r="B16" s="131" t="s">
        <v>162</v>
      </c>
      <c r="C16" s="130"/>
      <c r="E16" s="255"/>
      <c r="F16" s="256"/>
      <c r="G16" s="256"/>
      <c r="H16" s="256"/>
      <c r="I16" s="256"/>
      <c r="J16" s="256"/>
      <c r="K16" s="256"/>
      <c r="L16" s="256"/>
      <c r="M16" s="256"/>
      <c r="N16" s="257"/>
    </row>
    <row r="17" spans="2:14" x14ac:dyDescent="0.35">
      <c r="B17" s="131" t="s">
        <v>161</v>
      </c>
      <c r="C17" s="130"/>
      <c r="E17" s="255"/>
      <c r="F17" s="256"/>
      <c r="G17" s="256"/>
      <c r="H17" s="256"/>
      <c r="I17" s="256"/>
      <c r="J17" s="256"/>
      <c r="K17" s="256"/>
      <c r="L17" s="256"/>
      <c r="M17" s="256"/>
      <c r="N17" s="257"/>
    </row>
    <row r="18" spans="2:14" x14ac:dyDescent="0.35">
      <c r="B18" s="131"/>
      <c r="C18" s="130"/>
      <c r="E18" s="255"/>
      <c r="F18" s="256"/>
      <c r="G18" s="256"/>
      <c r="H18" s="256"/>
      <c r="I18" s="256"/>
      <c r="J18" s="256"/>
      <c r="K18" s="256"/>
      <c r="L18" s="256"/>
      <c r="M18" s="256"/>
      <c r="N18" s="257"/>
    </row>
    <row r="19" spans="2:14" ht="43.5" x14ac:dyDescent="0.35">
      <c r="B19" s="131" t="s">
        <v>260</v>
      </c>
      <c r="C19" s="130"/>
      <c r="E19" s="255"/>
      <c r="F19" s="256"/>
      <c r="G19" s="256"/>
      <c r="H19" s="256"/>
      <c r="I19" s="256"/>
      <c r="J19" s="256"/>
      <c r="K19" s="256"/>
      <c r="L19" s="256"/>
      <c r="M19" s="256"/>
      <c r="N19" s="257"/>
    </row>
    <row r="20" spans="2:14" x14ac:dyDescent="0.35">
      <c r="B20" s="131"/>
      <c r="C20" s="130"/>
      <c r="E20" s="255"/>
      <c r="F20" s="256"/>
      <c r="G20" s="256"/>
      <c r="H20" s="256"/>
      <c r="I20" s="256"/>
      <c r="J20" s="256"/>
      <c r="K20" s="256"/>
      <c r="L20" s="256"/>
      <c r="M20" s="256"/>
      <c r="N20" s="257"/>
    </row>
    <row r="21" spans="2:14" ht="15" thickBot="1" x14ac:dyDescent="0.4">
      <c r="B21" s="132"/>
      <c r="C21" s="133"/>
      <c r="E21" s="258"/>
      <c r="F21" s="259"/>
      <c r="G21" s="259"/>
      <c r="H21" s="259"/>
      <c r="I21" s="259"/>
      <c r="J21" s="259"/>
      <c r="K21" s="259"/>
      <c r="L21" s="259"/>
      <c r="M21" s="259"/>
      <c r="N21" s="260"/>
    </row>
    <row r="22" spans="2:14" x14ac:dyDescent="0.35">
      <c r="B22" s="31"/>
      <c r="E22" s="43"/>
      <c r="F22" s="43"/>
      <c r="G22" s="43"/>
      <c r="H22" s="43"/>
      <c r="I22" s="43"/>
      <c r="J22" s="43"/>
      <c r="K22" s="43"/>
      <c r="L22" s="43"/>
      <c r="M22" s="43"/>
      <c r="N22" s="43"/>
    </row>
    <row r="23" spans="2:14" x14ac:dyDescent="0.35">
      <c r="B23" s="31"/>
      <c r="E23" s="43"/>
      <c r="F23" s="43"/>
      <c r="G23" s="43"/>
      <c r="H23" s="43"/>
      <c r="I23" s="43"/>
      <c r="J23" s="43"/>
      <c r="K23" s="43"/>
      <c r="L23" s="43"/>
      <c r="M23" s="43"/>
      <c r="N23" s="43"/>
    </row>
    <row r="24" spans="2:14" x14ac:dyDescent="0.35">
      <c r="B24" s="31"/>
      <c r="E24" s="43"/>
      <c r="F24" s="43"/>
      <c r="G24" s="43"/>
      <c r="H24" s="43"/>
      <c r="I24" s="43"/>
      <c r="J24" s="43"/>
      <c r="K24" s="43"/>
      <c r="L24" s="43"/>
      <c r="M24" s="43"/>
      <c r="N24" s="43"/>
    </row>
  </sheetData>
  <mergeCells count="3">
    <mergeCell ref="E3:M3"/>
    <mergeCell ref="E9:N21"/>
    <mergeCell ref="B9:B10"/>
  </mergeCells>
  <dataValidations count="1">
    <dataValidation allowBlank="1" showInputMessage="1" showErrorMessage="1" prompt="Verktøyet er ment som en hjelp til å identifisere risiko knyttet til plassering, kraftbruk og design på ventiler som betjenes manuelt." sqref="E8:I8" xr:uid="{00000000-0002-0000-0000-000000000000}"/>
  </dataValidations>
  <hyperlinks>
    <hyperlink ref="B3" location="'1. Risikovurdering ventil'!A1" display="1. Risikovurdering ventil" xr:uid="{00000000-0004-0000-0000-000000000000}"/>
    <hyperlink ref="B4" location="'2. REBA'!A1" display="2. REBA" xr:uid="{00000000-0004-0000-0000-000001000000}"/>
    <hyperlink ref="B5" location="'3. Sjekkliste design'!A1" display="3. Sjekkliste design" xr:uid="{00000000-0004-0000-0000-000002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B1:BL26"/>
  <sheetViews>
    <sheetView tabSelected="1" zoomScale="80" zoomScaleNormal="80" workbookViewId="0">
      <selection activeCell="E11" sqref="E11"/>
    </sheetView>
  </sheetViews>
  <sheetFormatPr defaultColWidth="13.7265625" defaultRowHeight="14.5" customHeight="1" outlineLevelCol="1" x14ac:dyDescent="0.35"/>
  <cols>
    <col min="1" max="1" width="4.7265625" style="26" customWidth="1"/>
    <col min="2" max="2" width="4.81640625" style="26" customWidth="1"/>
    <col min="3" max="3" width="13.54296875" style="26" customWidth="1"/>
    <col min="4" max="10" width="2.54296875" style="26" customWidth="1"/>
    <col min="11" max="11" width="7.1796875" style="26" customWidth="1"/>
    <col min="12" max="12" width="8.26953125" style="26" customWidth="1" outlineLevel="1"/>
    <col min="13" max="13" width="9.7265625" style="26" bestFit="1" customWidth="1" outlineLevel="1"/>
    <col min="14" max="14" width="17" style="176" customWidth="1"/>
    <col min="15" max="15" width="10.453125" style="26" customWidth="1"/>
    <col min="16" max="16" width="11.26953125" style="177" customWidth="1"/>
    <col min="17" max="17" width="5.1796875" style="26" customWidth="1"/>
    <col min="18" max="18" width="15" style="26" customWidth="1"/>
    <col min="19" max="19" width="4.26953125" style="26" hidden="1" customWidth="1"/>
    <col min="20" max="20" width="17.26953125" style="26" customWidth="1"/>
    <col min="21" max="21" width="3.7265625" style="26" hidden="1" customWidth="1"/>
    <col min="22" max="22" width="13.453125" style="26" customWidth="1"/>
    <col min="23" max="23" width="3" style="26" hidden="1" customWidth="1"/>
    <col min="24" max="24" width="6" style="178" customWidth="1" outlineLevel="1"/>
    <col min="25" max="25" width="6" style="179" customWidth="1"/>
    <col min="26" max="26" width="15.1796875" style="177" customWidth="1"/>
    <col min="27" max="27" width="9.7265625" style="26" customWidth="1"/>
    <col min="28" max="28" width="4.54296875" style="26" hidden="1" customWidth="1"/>
    <col min="29" max="29" width="10.7265625" style="26" customWidth="1"/>
    <col min="30" max="30" width="0.453125" style="26" hidden="1" customWidth="1"/>
    <col min="31" max="31" width="5.7265625" style="26" customWidth="1"/>
    <col min="32" max="32" width="3.1796875" style="26" hidden="1" customWidth="1"/>
    <col min="33" max="33" width="5.54296875" style="26" customWidth="1"/>
    <col min="34" max="34" width="3.54296875" style="26" hidden="1" customWidth="1"/>
    <col min="35" max="35" width="14.54296875" style="26" customWidth="1"/>
    <col min="36" max="37" width="2.54296875" style="26" hidden="1" customWidth="1"/>
    <col min="38" max="38" width="15.1796875" style="26" customWidth="1"/>
    <col min="39" max="39" width="2.54296875" style="26" hidden="1" customWidth="1"/>
    <col min="40" max="40" width="3.54296875" style="26" hidden="1" customWidth="1"/>
    <col min="41" max="41" width="18.453125" style="26" customWidth="1" outlineLevel="1"/>
    <col min="42" max="43" width="17" style="176" customWidth="1" outlineLevel="1"/>
    <col min="44" max="44" width="15.7265625" style="26" customWidth="1" outlineLevel="1" collapsed="1"/>
    <col min="45" max="45" width="11.453125" style="26" customWidth="1" outlineLevel="1"/>
    <col min="46" max="46" width="14.54296875" style="30" customWidth="1"/>
    <col min="47" max="47" width="18.1796875" style="180" customWidth="1" outlineLevel="1"/>
    <col min="48" max="48" width="10.7265625" style="30" customWidth="1" outlineLevel="1"/>
    <col min="49" max="49" width="12.1796875" style="30" customWidth="1" outlineLevel="1"/>
    <col min="50" max="50" width="16.54296875" style="30" customWidth="1"/>
    <col min="51" max="51" width="24.453125" style="30" customWidth="1" outlineLevel="1"/>
    <col min="52" max="52" width="15.1796875" style="30" customWidth="1" outlineLevel="1"/>
    <col min="53" max="53" width="7.81640625" style="30" customWidth="1" outlineLevel="1"/>
    <col min="54" max="54" width="16.453125" style="30" customWidth="1" outlineLevel="1"/>
    <col min="55" max="55" width="12.7265625" style="30" customWidth="1" outlineLevel="1"/>
    <col min="56" max="56" width="12.26953125" style="30" customWidth="1" outlineLevel="1"/>
    <col min="57" max="57" width="13.7265625" style="30" customWidth="1" outlineLevel="1"/>
    <col min="58" max="58" width="21.453125" style="180" customWidth="1" outlineLevel="1"/>
    <col min="59" max="59" width="18.26953125" style="30" customWidth="1" outlineLevel="1"/>
    <col min="60" max="60" width="5.81640625" style="181" customWidth="1" outlineLevel="1"/>
    <col min="61" max="61" width="14" style="30" customWidth="1" outlineLevel="1"/>
    <col min="62" max="62" width="16.26953125" style="30" customWidth="1" outlineLevel="1"/>
    <col min="63" max="63" width="17.7265625" style="30" customWidth="1" outlineLevel="1"/>
    <col min="64" max="64" width="19.54296875" style="30" customWidth="1" outlineLevel="1"/>
    <col min="65" max="65" width="36.54296875" style="26" customWidth="1"/>
    <col min="66" max="16384" width="13.7265625" style="26"/>
  </cols>
  <sheetData>
    <row r="1" spans="2:64" ht="18.649999999999999" customHeight="1" thickBot="1" x14ac:dyDescent="0.4">
      <c r="M1" s="27"/>
      <c r="AS1" s="186"/>
      <c r="AT1" s="187"/>
      <c r="AU1" s="187"/>
      <c r="BA1" s="156"/>
      <c r="BB1" s="156"/>
      <c r="BC1" s="156"/>
      <c r="BD1" s="156"/>
      <c r="BE1" s="156"/>
      <c r="BF1" s="157"/>
      <c r="BG1" s="157"/>
      <c r="BH1" s="158"/>
      <c r="BI1" s="156"/>
      <c r="BJ1" s="156"/>
      <c r="BK1" s="156"/>
      <c r="BL1" s="156"/>
    </row>
    <row r="2" spans="2:64" ht="23.25" customHeight="1" x14ac:dyDescent="0.5">
      <c r="B2" s="321" t="s">
        <v>311</v>
      </c>
      <c r="C2" s="322"/>
      <c r="D2" s="322"/>
      <c r="E2" s="322"/>
      <c r="F2" s="322"/>
      <c r="G2" s="322"/>
      <c r="H2" s="322"/>
      <c r="I2" s="322"/>
      <c r="J2" s="322"/>
      <c r="K2" s="322"/>
      <c r="L2" s="322"/>
      <c r="M2" s="322"/>
      <c r="N2" s="322"/>
      <c r="O2" s="322"/>
      <c r="P2" s="322"/>
      <c r="Q2" s="322"/>
      <c r="R2" s="322"/>
      <c r="S2" s="242"/>
      <c r="T2" s="320" t="s">
        <v>318</v>
      </c>
      <c r="U2" s="320"/>
      <c r="V2" s="320"/>
      <c r="W2" s="320"/>
      <c r="X2" s="320"/>
      <c r="Y2" s="320"/>
      <c r="Z2" s="320"/>
      <c r="AA2" s="320"/>
      <c r="AB2" s="320"/>
      <c r="AC2" s="320"/>
      <c r="AD2" s="243"/>
      <c r="AE2" s="313" t="s">
        <v>292</v>
      </c>
      <c r="AF2" s="313"/>
      <c r="AG2" s="313"/>
      <c r="AH2" s="313"/>
      <c r="AI2" s="313"/>
      <c r="AJ2" s="313"/>
      <c r="AK2" s="313"/>
      <c r="AL2" s="313"/>
      <c r="AM2" s="313"/>
      <c r="AN2" s="313"/>
      <c r="AO2" s="313"/>
      <c r="AP2" s="313"/>
      <c r="AQ2" s="313"/>
      <c r="AR2" s="313"/>
      <c r="AS2" s="244"/>
      <c r="AT2" s="245"/>
      <c r="AU2" s="246"/>
      <c r="AV2" s="244"/>
      <c r="AW2" s="247"/>
      <c r="AX2" s="247"/>
      <c r="AY2" s="247"/>
      <c r="AZ2" s="247"/>
      <c r="BA2" s="248"/>
      <c r="BB2" s="248"/>
      <c r="BC2" s="248"/>
      <c r="BD2" s="248"/>
      <c r="BE2" s="248"/>
      <c r="BF2" s="248"/>
      <c r="BG2" s="248"/>
      <c r="BH2" s="249"/>
      <c r="BI2" s="250"/>
      <c r="BJ2" s="248"/>
      <c r="BK2" s="248"/>
      <c r="BL2" s="251"/>
    </row>
    <row r="3" spans="2:64" ht="18.649999999999999" hidden="1" customHeight="1" thickBot="1" x14ac:dyDescent="0.4">
      <c r="B3" s="323" t="s">
        <v>53</v>
      </c>
      <c r="C3" s="324"/>
      <c r="D3" s="319"/>
      <c r="E3" s="325"/>
      <c r="F3" s="325"/>
      <c r="G3" s="325"/>
      <c r="H3" s="325"/>
      <c r="I3" s="325"/>
      <c r="J3" s="325"/>
      <c r="K3" s="222"/>
      <c r="L3" s="222"/>
      <c r="M3" s="316" t="s">
        <v>189</v>
      </c>
      <c r="N3" s="316"/>
      <c r="O3" s="317"/>
      <c r="P3" s="317"/>
      <c r="Q3" s="317"/>
      <c r="R3" s="317"/>
      <c r="S3" s="317"/>
      <c r="T3" s="317"/>
      <c r="U3" s="317"/>
      <c r="V3" s="317"/>
      <c r="W3" s="317"/>
      <c r="X3" s="317"/>
      <c r="Y3" s="223"/>
      <c r="Z3" s="224" t="s">
        <v>312</v>
      </c>
      <c r="AA3" s="216"/>
      <c r="AB3" s="216"/>
      <c r="AC3" s="225"/>
      <c r="AD3" s="225"/>
      <c r="AE3" s="314" t="s">
        <v>293</v>
      </c>
      <c r="AF3" s="314"/>
      <c r="AG3" s="314"/>
      <c r="AH3" s="314"/>
      <c r="AI3" s="314"/>
      <c r="AJ3" s="314"/>
      <c r="AK3" s="314"/>
      <c r="AL3" s="314"/>
      <c r="AM3" s="314"/>
      <c r="AN3" s="314"/>
      <c r="AO3" s="314"/>
      <c r="AP3" s="314"/>
      <c r="AQ3" s="314"/>
      <c r="AR3" s="314"/>
      <c r="AS3" s="216"/>
      <c r="AT3" s="217"/>
      <c r="AU3" s="226" t="s">
        <v>290</v>
      </c>
      <c r="AV3" s="216"/>
      <c r="AW3" s="216"/>
      <c r="AX3" s="216"/>
      <c r="AY3" s="218"/>
      <c r="AZ3" s="218"/>
      <c r="BA3" s="166"/>
      <c r="BB3" s="166"/>
      <c r="BC3" s="166"/>
      <c r="BD3" s="166"/>
      <c r="BE3" s="220"/>
      <c r="BF3" s="227"/>
      <c r="BG3" s="227"/>
      <c r="BH3" s="219"/>
      <c r="BI3" s="220"/>
      <c r="BJ3" s="166"/>
      <c r="BK3" s="166"/>
      <c r="BL3" s="173"/>
    </row>
    <row r="4" spans="2:64" ht="18.649999999999999" hidden="1" customHeight="1" thickBot="1" x14ac:dyDescent="0.4">
      <c r="B4" s="297" t="s">
        <v>188</v>
      </c>
      <c r="C4" s="298"/>
      <c r="D4" s="319"/>
      <c r="E4" s="319"/>
      <c r="F4" s="319"/>
      <c r="G4" s="319"/>
      <c r="H4" s="319"/>
      <c r="I4" s="319"/>
      <c r="J4" s="319"/>
      <c r="K4" s="222"/>
      <c r="L4" s="222"/>
      <c r="M4" s="316" t="s">
        <v>204</v>
      </c>
      <c r="N4" s="316"/>
      <c r="O4" s="318"/>
      <c r="P4" s="319"/>
      <c r="Q4" s="319"/>
      <c r="R4" s="319"/>
      <c r="S4" s="319"/>
      <c r="T4" s="319"/>
      <c r="U4" s="319"/>
      <c r="V4" s="319"/>
      <c r="W4" s="319"/>
      <c r="X4" s="319"/>
      <c r="Y4" s="228"/>
      <c r="Z4" s="229"/>
      <c r="AA4" s="216"/>
      <c r="AB4" s="216"/>
      <c r="AC4" s="230"/>
      <c r="AD4" s="215"/>
      <c r="AE4" s="315" t="s">
        <v>294</v>
      </c>
      <c r="AF4" s="315"/>
      <c r="AG4" s="315"/>
      <c r="AH4" s="315"/>
      <c r="AI4" s="315"/>
      <c r="AJ4" s="315"/>
      <c r="AK4" s="315"/>
      <c r="AL4" s="315"/>
      <c r="AM4" s="315"/>
      <c r="AN4" s="315"/>
      <c r="AO4" s="315"/>
      <c r="AP4" s="315"/>
      <c r="AQ4" s="315"/>
      <c r="AR4" s="315"/>
      <c r="AS4" s="216"/>
      <c r="AT4" s="217"/>
      <c r="AU4" s="231" t="s">
        <v>291</v>
      </c>
      <c r="AV4" s="216"/>
      <c r="AW4" s="216"/>
      <c r="AX4" s="216"/>
      <c r="AY4" s="218"/>
      <c r="AZ4" s="218"/>
      <c r="BA4" s="166"/>
      <c r="BB4" s="166"/>
      <c r="BC4" s="166"/>
      <c r="BD4" s="166"/>
      <c r="BE4" s="220"/>
      <c r="BF4" s="227"/>
      <c r="BG4" s="227"/>
      <c r="BH4" s="219"/>
      <c r="BI4" s="220"/>
      <c r="BJ4" s="166"/>
      <c r="BK4" s="166"/>
      <c r="BL4" s="173"/>
    </row>
    <row r="5" spans="2:64" ht="14.25" hidden="1" customHeight="1" thickBot="1" x14ac:dyDescent="0.4">
      <c r="B5" s="252"/>
      <c r="C5" s="232"/>
      <c r="D5" s="233"/>
      <c r="E5" s="233"/>
      <c r="F5" s="233"/>
      <c r="G5" s="233"/>
      <c r="H5" s="233"/>
      <c r="I5" s="233"/>
      <c r="J5" s="233"/>
      <c r="K5" s="233"/>
      <c r="L5" s="233"/>
      <c r="M5" s="233"/>
      <c r="N5" s="221"/>
      <c r="O5" s="234"/>
      <c r="P5" s="235"/>
      <c r="Q5" s="233"/>
      <c r="R5" s="233"/>
      <c r="S5" s="233"/>
      <c r="T5" s="233"/>
      <c r="U5" s="236"/>
      <c r="V5" s="233"/>
      <c r="W5" s="236"/>
      <c r="X5" s="237"/>
      <c r="Y5" s="238"/>
      <c r="Z5" s="239"/>
      <c r="AA5" s="233"/>
      <c r="AB5" s="233"/>
      <c r="AC5" s="233"/>
      <c r="AD5" s="233"/>
      <c r="AE5" s="233"/>
      <c r="AF5" s="233"/>
      <c r="AG5" s="233"/>
      <c r="AH5" s="233"/>
      <c r="AI5" s="221"/>
      <c r="AJ5" s="221"/>
      <c r="AK5" s="221"/>
      <c r="AL5" s="221"/>
      <c r="AM5" s="221"/>
      <c r="AN5" s="221"/>
      <c r="AO5" s="221"/>
      <c r="AP5" s="221"/>
      <c r="AQ5" s="221"/>
      <c r="AR5" s="221"/>
      <c r="AS5" s="221"/>
      <c r="AT5" s="218"/>
      <c r="AU5" s="218"/>
      <c r="AV5" s="218"/>
      <c r="AW5" s="218"/>
      <c r="AX5" s="218"/>
      <c r="AY5" s="218"/>
      <c r="AZ5" s="218"/>
      <c r="BA5" s="166"/>
      <c r="BB5" s="166"/>
      <c r="BC5" s="166"/>
      <c r="BD5" s="166"/>
      <c r="BE5" s="166"/>
      <c r="BF5" s="166"/>
      <c r="BG5" s="166"/>
      <c r="BH5" s="219"/>
      <c r="BI5" s="220"/>
      <c r="BJ5" s="166"/>
      <c r="BK5" s="166"/>
      <c r="BL5" s="173"/>
    </row>
    <row r="6" spans="2:64" ht="36.65" hidden="1" customHeight="1" x14ac:dyDescent="0.35">
      <c r="B6" s="306" t="s">
        <v>190</v>
      </c>
      <c r="C6" s="307"/>
      <c r="D6" s="307"/>
      <c r="E6" s="307"/>
      <c r="F6" s="307"/>
      <c r="G6" s="307"/>
      <c r="H6" s="307"/>
      <c r="I6" s="307"/>
      <c r="J6" s="307"/>
      <c r="K6" s="307"/>
      <c r="L6" s="307"/>
      <c r="M6" s="307"/>
      <c r="N6" s="307"/>
      <c r="O6" s="307"/>
      <c r="P6" s="307"/>
      <c r="Q6" s="307"/>
      <c r="R6" s="295" t="s">
        <v>191</v>
      </c>
      <c r="S6" s="295"/>
      <c r="T6" s="295"/>
      <c r="U6" s="295"/>
      <c r="V6" s="295"/>
      <c r="W6" s="295"/>
      <c r="X6" s="295"/>
      <c r="Y6" s="295"/>
      <c r="Z6" s="295"/>
      <c r="AA6" s="295"/>
      <c r="AB6" s="295"/>
      <c r="AC6" s="295"/>
      <c r="AD6" s="295"/>
      <c r="AE6" s="295"/>
      <c r="AF6" s="295"/>
      <c r="AG6" s="295"/>
      <c r="AH6" s="240"/>
      <c r="AI6" s="266" t="s">
        <v>234</v>
      </c>
      <c r="AJ6" s="266"/>
      <c r="AK6" s="266"/>
      <c r="AL6" s="266"/>
      <c r="AM6" s="266"/>
      <c r="AN6" s="266"/>
      <c r="AO6" s="266"/>
      <c r="AP6" s="266"/>
      <c r="AQ6" s="266"/>
      <c r="AR6" s="266"/>
      <c r="AS6" s="266"/>
      <c r="AT6" s="266"/>
      <c r="AU6" s="295" t="s">
        <v>192</v>
      </c>
      <c r="AV6" s="295"/>
      <c r="AW6" s="295"/>
      <c r="AX6" s="295"/>
      <c r="AY6" s="295"/>
      <c r="AZ6" s="295"/>
      <c r="BA6" s="290" t="s">
        <v>193</v>
      </c>
      <c r="BB6" s="291"/>
      <c r="BC6" s="291"/>
      <c r="BD6" s="300" t="s">
        <v>194</v>
      </c>
      <c r="BE6" s="301"/>
      <c r="BF6" s="241" t="s">
        <v>202</v>
      </c>
      <c r="BG6" s="185" t="s">
        <v>280</v>
      </c>
      <c r="BH6" s="273" t="s">
        <v>203</v>
      </c>
      <c r="BI6" s="273"/>
      <c r="BJ6" s="273"/>
      <c r="BK6" s="273"/>
      <c r="BL6" s="274"/>
    </row>
    <row r="7" spans="2:64" ht="29.15" customHeight="1" x14ac:dyDescent="0.35">
      <c r="B7" s="304" t="s">
        <v>98</v>
      </c>
      <c r="C7" s="305"/>
      <c r="D7" s="305"/>
      <c r="E7" s="305"/>
      <c r="F7" s="305"/>
      <c r="G7" s="305"/>
      <c r="H7" s="305"/>
      <c r="I7" s="305"/>
      <c r="J7" s="305"/>
      <c r="K7" s="305"/>
      <c r="L7" s="305"/>
      <c r="M7" s="305"/>
      <c r="N7" s="305"/>
      <c r="O7" s="305"/>
      <c r="P7" s="305"/>
      <c r="Q7" s="305"/>
      <c r="R7" s="269" t="s">
        <v>223</v>
      </c>
      <c r="S7" s="269"/>
      <c r="T7" s="269"/>
      <c r="U7" s="269"/>
      <c r="V7" s="269" t="s">
        <v>271</v>
      </c>
      <c r="W7" s="269"/>
      <c r="X7" s="269"/>
      <c r="Y7" s="269"/>
      <c r="Z7" s="269"/>
      <c r="AA7" s="269"/>
      <c r="AB7" s="188"/>
      <c r="AC7" s="294" t="s">
        <v>317</v>
      </c>
      <c r="AD7" s="269"/>
      <c r="AE7" s="269"/>
      <c r="AF7" s="269"/>
      <c r="AG7" s="269"/>
      <c r="AH7" s="189"/>
      <c r="AI7" s="267" t="s">
        <v>255</v>
      </c>
      <c r="AJ7" s="267"/>
      <c r="AK7" s="267"/>
      <c r="AL7" s="267"/>
      <c r="AM7" s="189"/>
      <c r="AN7" s="189"/>
      <c r="AO7" s="269" t="s">
        <v>249</v>
      </c>
      <c r="AP7" s="269"/>
      <c r="AQ7" s="189" t="s">
        <v>297</v>
      </c>
      <c r="AR7" s="190" t="s">
        <v>253</v>
      </c>
      <c r="AS7" s="190" t="s">
        <v>250</v>
      </c>
      <c r="AT7" s="190" t="s">
        <v>258</v>
      </c>
      <c r="AU7" s="302" t="s">
        <v>225</v>
      </c>
      <c r="AV7" s="302"/>
      <c r="AW7" s="191" t="s">
        <v>195</v>
      </c>
      <c r="AX7" s="191"/>
      <c r="AY7" s="191" t="s">
        <v>226</v>
      </c>
      <c r="AZ7" s="191" t="s">
        <v>227</v>
      </c>
      <c r="BA7" s="185" t="s">
        <v>228</v>
      </c>
      <c r="BB7" s="185" t="s">
        <v>229</v>
      </c>
      <c r="BC7" s="185" t="s">
        <v>230</v>
      </c>
      <c r="BD7" s="185" t="s">
        <v>231</v>
      </c>
      <c r="BE7" s="185" t="s">
        <v>232</v>
      </c>
      <c r="BF7" s="185" t="s">
        <v>233</v>
      </c>
      <c r="BG7" s="185" t="s">
        <v>279</v>
      </c>
      <c r="BH7" s="273"/>
      <c r="BI7" s="273"/>
      <c r="BJ7" s="273"/>
      <c r="BK7" s="273"/>
      <c r="BL7" s="274"/>
    </row>
    <row r="8" spans="2:64" ht="32.25" customHeight="1" x14ac:dyDescent="0.35">
      <c r="B8" s="308" t="s">
        <v>110</v>
      </c>
      <c r="C8" s="299" t="s">
        <v>299</v>
      </c>
      <c r="D8" s="311" t="s">
        <v>54</v>
      </c>
      <c r="E8" s="312"/>
      <c r="F8" s="312"/>
      <c r="G8" s="312"/>
      <c r="H8" s="312"/>
      <c r="I8" s="312"/>
      <c r="J8" s="312"/>
      <c r="K8" s="299" t="s">
        <v>55</v>
      </c>
      <c r="L8" s="310" t="s">
        <v>218</v>
      </c>
      <c r="M8" s="281" t="s">
        <v>301</v>
      </c>
      <c r="N8" s="281" t="s">
        <v>300</v>
      </c>
      <c r="O8" s="299" t="s">
        <v>119</v>
      </c>
      <c r="P8" s="281" t="s">
        <v>308</v>
      </c>
      <c r="Q8" s="309" t="s">
        <v>56</v>
      </c>
      <c r="R8" s="282" t="s">
        <v>316</v>
      </c>
      <c r="S8" s="280" t="s">
        <v>57</v>
      </c>
      <c r="T8" s="282" t="s">
        <v>315</v>
      </c>
      <c r="U8" s="280" t="s">
        <v>57</v>
      </c>
      <c r="V8" s="282" t="s">
        <v>272</v>
      </c>
      <c r="W8" s="280" t="s">
        <v>222</v>
      </c>
      <c r="X8" s="296" t="s">
        <v>123</v>
      </c>
      <c r="Y8" s="268" t="s">
        <v>246</v>
      </c>
      <c r="Z8" s="281" t="s">
        <v>309</v>
      </c>
      <c r="AA8" s="282" t="s">
        <v>314</v>
      </c>
      <c r="AB8" s="280" t="s">
        <v>57</v>
      </c>
      <c r="AC8" s="282" t="s">
        <v>310</v>
      </c>
      <c r="AD8" s="280" t="s">
        <v>57</v>
      </c>
      <c r="AE8" s="283" t="s">
        <v>58</v>
      </c>
      <c r="AF8" s="280" t="s">
        <v>57</v>
      </c>
      <c r="AG8" s="270" t="s">
        <v>59</v>
      </c>
      <c r="AH8" s="192"/>
      <c r="AI8" s="271" t="s">
        <v>257</v>
      </c>
      <c r="AJ8" s="284" t="s">
        <v>244</v>
      </c>
      <c r="AK8" s="285" t="s">
        <v>245</v>
      </c>
      <c r="AL8" s="271" t="s">
        <v>256</v>
      </c>
      <c r="AM8" s="284" t="s">
        <v>244</v>
      </c>
      <c r="AN8" s="285" t="s">
        <v>245</v>
      </c>
      <c r="AO8" s="293" t="s">
        <v>247</v>
      </c>
      <c r="AP8" s="265" t="s">
        <v>248</v>
      </c>
      <c r="AQ8" s="262" t="s">
        <v>298</v>
      </c>
      <c r="AR8" s="262" t="s">
        <v>252</v>
      </c>
      <c r="AS8" s="262" t="s">
        <v>251</v>
      </c>
      <c r="AT8" s="272" t="s">
        <v>303</v>
      </c>
      <c r="AU8" s="303" t="s">
        <v>307</v>
      </c>
      <c r="AV8" s="287" t="s">
        <v>304</v>
      </c>
      <c r="AW8" s="287" t="s">
        <v>313</v>
      </c>
      <c r="AX8" s="288" t="s">
        <v>302</v>
      </c>
      <c r="AY8" s="289" t="s">
        <v>277</v>
      </c>
      <c r="AZ8" s="289" t="s">
        <v>278</v>
      </c>
      <c r="BA8" s="292" t="s">
        <v>60</v>
      </c>
      <c r="BB8" s="292" t="s">
        <v>200</v>
      </c>
      <c r="BC8" s="292" t="s">
        <v>61</v>
      </c>
      <c r="BD8" s="286" t="s">
        <v>62</v>
      </c>
      <c r="BE8" s="286" t="s">
        <v>111</v>
      </c>
      <c r="BF8" s="279" t="s">
        <v>259</v>
      </c>
      <c r="BG8" s="279" t="s">
        <v>279</v>
      </c>
      <c r="BH8" s="264" t="s">
        <v>296</v>
      </c>
      <c r="BI8" s="264"/>
      <c r="BJ8" s="275" t="s">
        <v>63</v>
      </c>
      <c r="BK8" s="275" t="s">
        <v>64</v>
      </c>
      <c r="BL8" s="277" t="s">
        <v>201</v>
      </c>
    </row>
    <row r="9" spans="2:64" ht="59.25" customHeight="1" x14ac:dyDescent="0.35">
      <c r="B9" s="308"/>
      <c r="C9" s="299"/>
      <c r="D9" s="263" t="s">
        <v>179</v>
      </c>
      <c r="E9" s="263" t="s">
        <v>176</v>
      </c>
      <c r="F9" s="263" t="s">
        <v>177</v>
      </c>
      <c r="G9" s="263" t="s">
        <v>178</v>
      </c>
      <c r="H9" s="263" t="s">
        <v>187</v>
      </c>
      <c r="I9" s="263" t="s">
        <v>305</v>
      </c>
      <c r="J9" s="263" t="s">
        <v>306</v>
      </c>
      <c r="K9" s="299"/>
      <c r="L9" s="310"/>
      <c r="M9" s="281"/>
      <c r="N9" s="281"/>
      <c r="O9" s="299"/>
      <c r="P9" s="281"/>
      <c r="Q9" s="309"/>
      <c r="R9" s="282"/>
      <c r="S9" s="280"/>
      <c r="T9" s="282"/>
      <c r="U9" s="280"/>
      <c r="V9" s="282"/>
      <c r="W9" s="280"/>
      <c r="X9" s="296"/>
      <c r="Y9" s="268"/>
      <c r="Z9" s="281"/>
      <c r="AA9" s="282"/>
      <c r="AB9" s="280"/>
      <c r="AC9" s="282"/>
      <c r="AD9" s="280"/>
      <c r="AE9" s="283"/>
      <c r="AF9" s="280"/>
      <c r="AG9" s="270"/>
      <c r="AH9" s="192"/>
      <c r="AI9" s="271"/>
      <c r="AJ9" s="284"/>
      <c r="AK9" s="285"/>
      <c r="AL9" s="271"/>
      <c r="AM9" s="284"/>
      <c r="AN9" s="285"/>
      <c r="AO9" s="293"/>
      <c r="AP9" s="265"/>
      <c r="AQ9" s="262"/>
      <c r="AR9" s="262"/>
      <c r="AS9" s="262"/>
      <c r="AT9" s="272"/>
      <c r="AU9" s="303"/>
      <c r="AV9" s="287"/>
      <c r="AW9" s="287"/>
      <c r="AX9" s="289"/>
      <c r="AY9" s="289"/>
      <c r="AZ9" s="289"/>
      <c r="BA9" s="292"/>
      <c r="BB9" s="292"/>
      <c r="BC9" s="292"/>
      <c r="BD9" s="286"/>
      <c r="BE9" s="286"/>
      <c r="BF9" s="279"/>
      <c r="BG9" s="279"/>
      <c r="BH9" s="264"/>
      <c r="BI9" s="264"/>
      <c r="BJ9" s="276"/>
      <c r="BK9" s="276"/>
      <c r="BL9" s="278"/>
    </row>
    <row r="10" spans="2:64" ht="42.75" customHeight="1" x14ac:dyDescent="0.35">
      <c r="B10" s="308"/>
      <c r="C10" s="299"/>
      <c r="D10" s="263"/>
      <c r="E10" s="263"/>
      <c r="F10" s="263"/>
      <c r="G10" s="263"/>
      <c r="H10" s="263"/>
      <c r="I10" s="263"/>
      <c r="J10" s="263"/>
      <c r="K10" s="299"/>
      <c r="L10" s="310"/>
      <c r="M10" s="281"/>
      <c r="N10" s="281"/>
      <c r="O10" s="299"/>
      <c r="P10" s="281"/>
      <c r="Q10" s="309"/>
      <c r="R10" s="282"/>
      <c r="S10" s="280"/>
      <c r="T10" s="282"/>
      <c r="U10" s="280"/>
      <c r="V10" s="282"/>
      <c r="W10" s="280"/>
      <c r="X10" s="296"/>
      <c r="Y10" s="268"/>
      <c r="Z10" s="281"/>
      <c r="AA10" s="282"/>
      <c r="AB10" s="280"/>
      <c r="AC10" s="282"/>
      <c r="AD10" s="280"/>
      <c r="AE10" s="283"/>
      <c r="AF10" s="280"/>
      <c r="AG10" s="270"/>
      <c r="AH10" s="192"/>
      <c r="AI10" s="193" t="s">
        <v>113</v>
      </c>
      <c r="AJ10" s="193"/>
      <c r="AK10" s="193"/>
      <c r="AL10" s="193" t="s">
        <v>113</v>
      </c>
      <c r="AM10" s="194"/>
      <c r="AN10" s="194"/>
      <c r="AO10" s="195" t="s">
        <v>222</v>
      </c>
      <c r="AP10" s="195" t="s">
        <v>222</v>
      </c>
      <c r="AQ10" s="195" t="s">
        <v>297</v>
      </c>
      <c r="AR10" s="195" t="s">
        <v>254</v>
      </c>
      <c r="AS10" s="195" t="s">
        <v>114</v>
      </c>
      <c r="AT10" s="194" t="s">
        <v>239</v>
      </c>
      <c r="AU10" s="303"/>
      <c r="AV10" s="287"/>
      <c r="AW10" s="287"/>
      <c r="AX10" s="289"/>
      <c r="AY10" s="289"/>
      <c r="AZ10" s="289"/>
      <c r="BA10" s="292"/>
      <c r="BB10" s="292"/>
      <c r="BC10" s="292"/>
      <c r="BD10" s="286"/>
      <c r="BE10" s="286"/>
      <c r="BF10" s="279"/>
      <c r="BG10" s="279"/>
      <c r="BH10" s="264"/>
      <c r="BI10" s="264"/>
      <c r="BJ10" s="276"/>
      <c r="BK10" s="276"/>
      <c r="BL10" s="278"/>
    </row>
    <row r="11" spans="2:64" ht="70" customHeight="1" x14ac:dyDescent="0.35">
      <c r="B11" s="205">
        <v>1</v>
      </c>
      <c r="C11" s="182"/>
      <c r="D11" s="167" t="s">
        <v>323</v>
      </c>
      <c r="E11" s="167"/>
      <c r="F11" s="167"/>
      <c r="G11" s="167"/>
      <c r="H11" s="167"/>
      <c r="I11" s="167"/>
      <c r="J11" s="167"/>
      <c r="K11" s="168"/>
      <c r="L11" s="196" t="str">
        <f>BI11</f>
        <v>Høy Risiko</v>
      </c>
      <c r="M11" s="197"/>
      <c r="N11" s="183" t="s">
        <v>241</v>
      </c>
      <c r="O11" s="166"/>
      <c r="P11" s="183"/>
      <c r="Q11" s="197"/>
      <c r="R11" s="167"/>
      <c r="S11" s="167">
        <f t="shared" ref="S11:S25" si="0">_xlfn.IFS(R11&lt;=0.9,0,R11&lt;=500,3,R11&gt;=1500,3,R11&lt;=800,2,T11&lt;=1499,1)</f>
        <v>0</v>
      </c>
      <c r="T11" s="167"/>
      <c r="U11" s="171">
        <f>_xlfn.IFS(T11&lt;=0.9,0,T11&lt;=600,3,T11&gt;=1500,3,T11&lt;=999,2,T11&gt;=1000,1)</f>
        <v>0</v>
      </c>
      <c r="V11" s="167"/>
      <c r="W11" s="198">
        <f>_xlfn.IFS(V11&lt;=60,2,V11&lt;=140,1,V11&gt;=141,3)</f>
        <v>2</v>
      </c>
      <c r="X11" s="199" t="str">
        <f>_xlfn.IFS(V11=0,"No Data",V11&lt;300,"Lite",V11&lt;=700,"Mellomstort",V11&gt;700,"Stort")</f>
        <v>No Data</v>
      </c>
      <c r="Y11" s="200" t="e">
        <f>_xlfn.IFS(X11="Lite","1",X11="Mellomstort","2",X11="Stort","3")</f>
        <v>#N/A</v>
      </c>
      <c r="Z11" s="183"/>
      <c r="AA11" s="167"/>
      <c r="AB11" s="167">
        <f>_xlfn.IFS(AA11&lt;=0.9,0,AA11&lt;=100,1,AA11&gt;=101,3)</f>
        <v>0</v>
      </c>
      <c r="AC11" s="167"/>
      <c r="AD11" s="167">
        <f>_xlfn.IFS(AA11&lt;=0.9,0,AC11&lt;=500,1,AC11&gt;=501,3)</f>
        <v>0</v>
      </c>
      <c r="AE11" s="167"/>
      <c r="AF11" s="167">
        <f>_xlfn.IFS(AE11&lt;=0.9,0,AE11&lt;=700,3,AE11&gt;=700,1)</f>
        <v>0</v>
      </c>
      <c r="AG11" s="167"/>
      <c r="AH11" s="201">
        <f>_xlfn.IFS(AG11&lt;=0.9,0,AG11&lt;=75.1,1,AG11&lt;=200,3)</f>
        <v>0</v>
      </c>
      <c r="AI11" s="167"/>
      <c r="AJ11" s="167" t="str">
        <f>_xlfn.IFS(AI11&lt;=2,"0",AI11&lt;=86,"1",AI11&gt;86,"3")</f>
        <v>0</v>
      </c>
      <c r="AK11" s="202" t="str">
        <f>_xlfn.IFS(AI11&lt;=2,"0",AI11&lt;=66,"1",AI11&gt;66,"3")</f>
        <v>0</v>
      </c>
      <c r="AL11" s="167"/>
      <c r="AM11" s="167" t="str">
        <f>_xlfn.IFS(AL11&lt;=2,"0",AL11&lt;300,"1",AL11&lt;500,"2",AL11&gt;499,"3")</f>
        <v>0</v>
      </c>
      <c r="AN11" s="202" t="str">
        <f>_xlfn.IFS(AL11&lt;=2,"0",AL11&lt;=150,"1", AL11&lt;=250,"2", AL11&gt;249,"3")</f>
        <v>0</v>
      </c>
      <c r="AO11" s="166" t="str">
        <f>IFERROR(IF(AND(Y11="1",AJ11="1"),"Lav Risiko",IF(AND(Y11="1",AJ11="2"),"Middels Risiko",IF(AND(Y11="1",AJ11="3"),"Høy Risiko",(IF(AND(Y11="2",AM11="1"),"Lav Risiko",IF(AND(Y11="2",AM11="2"),"Middels Risiko",IF(AND(Y11="2",AM11="3"),"Høy Risiko",(IF(Y11="3","Kraftgrenser ikke anbefalt for store ventiler"))))))))),"No Data")</f>
        <v>No Data</v>
      </c>
      <c r="AP11" s="166" t="str">
        <f t="shared" ref="AP11:AP25" si="1">IFERROR(IF(AND(Y11="1",AK11="1"),"Lav Risiko",IF(AND(Y11="1",AK11="2"),"Middels Risiko",IF(AND(Y11="1",AK11="3"),"Høy Risiko",(IF(AND(Y11="2",AN11="1"),"Lav Risiko",IF(AND(Y11="2",AN11="2"),"Middels Risiko",IF(AND(Y11="2",AN11="3"),"Høy Risiko",(IF(Y11="3","Kraftgrenser ikke anbefalt for store ventiler"))))))))),"No Data")</f>
        <v>No Data</v>
      </c>
      <c r="AQ11" s="166"/>
      <c r="AR11" s="203" t="str">
        <f>(IFERROR(_xlfn.IFS(AO11="Høy Risiko","Anbefales",AP11="Høy Risiko","Anbefales"),"Ikke nødvendig"))</f>
        <v>Ikke nødvendig</v>
      </c>
      <c r="AS11" s="171">
        <f>(V11/1000)/2*AL11</f>
        <v>0</v>
      </c>
      <c r="AT11" s="197"/>
      <c r="AU11" s="183"/>
      <c r="AV11" s="183"/>
      <c r="AW11" s="183"/>
      <c r="AX11" s="166"/>
      <c r="AY11" s="166" t="s">
        <v>205</v>
      </c>
      <c r="AZ11" s="166" t="s">
        <v>206</v>
      </c>
      <c r="BA11" s="166" t="s">
        <v>320</v>
      </c>
      <c r="BB11" s="166" t="s">
        <v>321</v>
      </c>
      <c r="BC11" s="166" t="s">
        <v>322</v>
      </c>
      <c r="BD11" s="170">
        <f>MAX(S11,U11,AB11,AD11,AF11,AH11)</f>
        <v>0</v>
      </c>
      <c r="BE11" s="170" t="str">
        <f>IF(BD11&gt;2,"JA","NEI")</f>
        <v>NEI</v>
      </c>
      <c r="BF11" s="564" t="s">
        <v>82</v>
      </c>
      <c r="BG11" s="560" t="s">
        <v>319</v>
      </c>
      <c r="BH11" s="172" t="s">
        <v>71</v>
      </c>
      <c r="BI11" s="561" t="str">
        <f>_xlfn.IFS(BH11="0","Ikke vurdert",BH11="1","Lav Risiko",BH11="2","Middels Risiko",BH11="3","Høy Risiko")</f>
        <v>Høy Risiko</v>
      </c>
      <c r="BJ11" s="166" t="s">
        <v>319</v>
      </c>
      <c r="BK11" s="166" t="s">
        <v>122</v>
      </c>
      <c r="BL11" s="173" t="s">
        <v>121</v>
      </c>
    </row>
    <row r="12" spans="2:64" ht="70" customHeight="1" x14ac:dyDescent="0.35">
      <c r="B12" s="205">
        <v>2</v>
      </c>
      <c r="C12" s="166"/>
      <c r="D12" s="167"/>
      <c r="E12" s="167"/>
      <c r="F12" s="167"/>
      <c r="G12" s="167"/>
      <c r="H12" s="167"/>
      <c r="I12" s="167"/>
      <c r="J12" s="167"/>
      <c r="K12" s="168"/>
      <c r="L12" s="196" t="str">
        <f>BI12</f>
        <v>Ikke vurdert</v>
      </c>
      <c r="M12" s="197"/>
      <c r="N12" s="183"/>
      <c r="O12" s="166"/>
      <c r="P12" s="183"/>
      <c r="Q12" s="197"/>
      <c r="R12" s="167"/>
      <c r="S12" s="167">
        <f t="shared" si="0"/>
        <v>0</v>
      </c>
      <c r="T12" s="167"/>
      <c r="U12" s="171">
        <f t="shared" ref="U12:U25" si="2">_xlfn.IFS(T12&lt;=0.9,0,T12&lt;=600,3,T12&gt;=1500,3,T12&lt;=999,2,T12&gt;=1000,1)</f>
        <v>0</v>
      </c>
      <c r="V12" s="167"/>
      <c r="W12" s="198">
        <f t="shared" ref="W12:W25" si="3">_xlfn.IFS(V12&lt;=60,2,V12&lt;=140,1,V12&gt;=141,3)</f>
        <v>2</v>
      </c>
      <c r="X12" s="199" t="str">
        <f t="shared" ref="X12:X25" si="4">_xlfn.IFS(V12=0,"No Data",V12&lt;300,"Lite",V12&lt;=700,"Mellomstort",V12&gt;700,"Stort")</f>
        <v>No Data</v>
      </c>
      <c r="Y12" s="200" t="e">
        <f t="shared" ref="Y12:Y25" si="5">_xlfn.IFS(X12="Lite","1",X12="Mellomstort","2",X12="Stort","3")</f>
        <v>#N/A</v>
      </c>
      <c r="Z12" s="183"/>
      <c r="AA12" s="167"/>
      <c r="AB12" s="167">
        <f t="shared" ref="AB12:AB25" si="6">_xlfn.IFS(AA12&lt;=0.9,0,AA12&lt;=100,1,AA12&gt;=101,3)</f>
        <v>0</v>
      </c>
      <c r="AC12" s="167"/>
      <c r="AD12" s="167">
        <f t="shared" ref="AD12:AD25" si="7">_xlfn.IFS(AA12&lt;=0.9,0,AC12&lt;=500,1,AC12&gt;=501,3)</f>
        <v>0</v>
      </c>
      <c r="AE12" s="167"/>
      <c r="AF12" s="167">
        <f t="shared" ref="AF12:AF25" si="8">_xlfn.IFS(AE12&lt;=0.9,0,AE12&lt;=700,3,AE12&gt;=700,1)</f>
        <v>0</v>
      </c>
      <c r="AG12" s="167"/>
      <c r="AH12" s="201">
        <f t="shared" ref="AH12:AH20" si="9">_xlfn.IFS(AG12&lt;=0.9,0,AG12&lt;=75.1,1,AG12&lt;=200,3)</f>
        <v>0</v>
      </c>
      <c r="AI12" s="167"/>
      <c r="AJ12" s="167" t="str">
        <f t="shared" ref="AJ12:AJ25" si="10">_xlfn.IFS(AI12&lt;=2,"0",AI12&lt;=86,"1",AI12&gt;86,"3")</f>
        <v>0</v>
      </c>
      <c r="AK12" s="202" t="str">
        <f t="shared" ref="AK12:AK25" si="11">_xlfn.IFS(AI12&lt;=2,"0",AI12&lt;=66,"1",AI12&gt;66,"3")</f>
        <v>0</v>
      </c>
      <c r="AL12" s="167"/>
      <c r="AM12" s="167" t="str">
        <f t="shared" ref="AM12:AM25" si="12">_xlfn.IFS(AL12&lt;=2,"0",AL12&lt;300,"1",AL12&lt;500,"2",AL12&gt;499,"3")</f>
        <v>0</v>
      </c>
      <c r="AN12" s="202" t="str">
        <f t="shared" ref="AN12:AN25" si="13">_xlfn.IFS(AL12&lt;=2,"0",AL12&lt;=150,"1", AL12&lt;=250,"2", AL12&gt;249,"3")</f>
        <v>0</v>
      </c>
      <c r="AO12" s="166" t="str">
        <f>IFERROR(IF(AND(Y12="1",AJ12="1"),"Lav Risiko",IF(AND(Y12="1",AJ12="2"),"Middels Risiko",IF(AND(Y12="1",AJ12="3"),"Høy Risiko",(IF(AND(Y12="2",AM12="1"),"Lav Risiko",IF(AND(Y12="2",AM12="2"),"Middels Risiko",IF(AND(Y12="2",AM12="3"),"Høy Risiko",(IF(Y12="3","Kraftgrenser ikke anbefalt for store ventiler"))))))))),"No Data")</f>
        <v>No Data</v>
      </c>
      <c r="AP12" s="166" t="str">
        <f t="shared" si="1"/>
        <v>No Data</v>
      </c>
      <c r="AQ12" s="166"/>
      <c r="AR12" s="203" t="str">
        <f t="shared" ref="AR12:AR25" si="14">(IFERROR(_xlfn.IFS(AO12="Høy Risiko","Anbefales",AP12="Høy Risiko","Anbefales"),"Ikke nødvendig"))</f>
        <v>Ikke nødvendig</v>
      </c>
      <c r="AS12" s="171">
        <f>(V12/1000)/2*AL12</f>
        <v>0</v>
      </c>
      <c r="AT12" s="197"/>
      <c r="AU12" s="183"/>
      <c r="AV12" s="183"/>
      <c r="AW12" s="183"/>
      <c r="AX12" s="166"/>
      <c r="AY12" s="166"/>
      <c r="AZ12" s="166"/>
      <c r="BA12" s="166"/>
      <c r="BB12" s="166"/>
      <c r="BC12" s="166"/>
      <c r="BD12" s="170">
        <f t="shared" ref="BD12:BD20" si="15">MAX(S12,AB12,AD12,AF12,AH12)</f>
        <v>0</v>
      </c>
      <c r="BE12" s="170" t="str">
        <f t="shared" ref="BE12:BE25" si="16">IF(BD12&gt;2,"JA","NEI")</f>
        <v>NEI</v>
      </c>
      <c r="BF12" s="564"/>
      <c r="BG12" s="560"/>
      <c r="BH12" s="172" t="s">
        <v>72</v>
      </c>
      <c r="BI12" s="561" t="str">
        <f t="shared" ref="BI12:BI25" si="17">_xlfn.IFS(BH12="0","Ikke vurdert",BH12="1","Lav Risiko",BH12="2","Middels Risiko",BH12="3","Høy Risiko")</f>
        <v>Ikke vurdert</v>
      </c>
      <c r="BJ12" s="166"/>
      <c r="BK12" s="166"/>
      <c r="BL12" s="173"/>
    </row>
    <row r="13" spans="2:64" ht="70" customHeight="1" x14ac:dyDescent="0.35">
      <c r="B13" s="205">
        <v>3</v>
      </c>
      <c r="C13" s="166"/>
      <c r="D13" s="167"/>
      <c r="E13" s="167"/>
      <c r="F13" s="167"/>
      <c r="G13" s="167"/>
      <c r="H13" s="167"/>
      <c r="I13" s="167"/>
      <c r="J13" s="167"/>
      <c r="K13" s="168"/>
      <c r="L13" s="196" t="str">
        <f t="shared" ref="L13:L25" si="18">BI13</f>
        <v>Ikke vurdert</v>
      </c>
      <c r="M13" s="197"/>
      <c r="N13" s="183"/>
      <c r="O13" s="166"/>
      <c r="P13" s="183"/>
      <c r="Q13" s="197"/>
      <c r="R13" s="167"/>
      <c r="S13" s="167">
        <f t="shared" si="0"/>
        <v>0</v>
      </c>
      <c r="T13" s="167"/>
      <c r="U13" s="171">
        <f t="shared" si="2"/>
        <v>0</v>
      </c>
      <c r="V13" s="167"/>
      <c r="W13" s="198">
        <f t="shared" si="3"/>
        <v>2</v>
      </c>
      <c r="X13" s="199" t="str">
        <f t="shared" si="4"/>
        <v>No Data</v>
      </c>
      <c r="Y13" s="200" t="e">
        <f t="shared" si="5"/>
        <v>#N/A</v>
      </c>
      <c r="Z13" s="183"/>
      <c r="AA13" s="167"/>
      <c r="AB13" s="167">
        <f t="shared" si="6"/>
        <v>0</v>
      </c>
      <c r="AC13" s="167"/>
      <c r="AD13" s="167">
        <f t="shared" si="7"/>
        <v>0</v>
      </c>
      <c r="AE13" s="167"/>
      <c r="AF13" s="167">
        <f t="shared" si="8"/>
        <v>0</v>
      </c>
      <c r="AG13" s="167"/>
      <c r="AH13" s="201">
        <f t="shared" si="9"/>
        <v>0</v>
      </c>
      <c r="AI13" s="167"/>
      <c r="AJ13" s="167" t="str">
        <f t="shared" si="10"/>
        <v>0</v>
      </c>
      <c r="AK13" s="202" t="str">
        <f t="shared" si="11"/>
        <v>0</v>
      </c>
      <c r="AL13" s="167"/>
      <c r="AM13" s="167" t="str">
        <f t="shared" si="12"/>
        <v>0</v>
      </c>
      <c r="AN13" s="202" t="str">
        <f t="shared" si="13"/>
        <v>0</v>
      </c>
      <c r="AO13" s="166" t="str">
        <f t="shared" ref="AO13:AO25" si="19">IFERROR(IF(AND(Y13="1",AJ13="1"),"Lav Risiko",IF(AND(Y13="1",AJ13="2"),"Middels Risiko",IF(AND(Y13="1",AJ13="3"),"Høy Risiko",(IF(AND(Y13="2",AM13="1"),"Lav Risiko",IF(AND(Y13="2",AM13="2"),"Middels Risiko",IF(AND(Y13="2",AM13="3"),"Høy Risiko",(IF(Y13="3","Kraftgrenser ikke anbefalt for store ventiler"))))))))),"No Data")</f>
        <v>No Data</v>
      </c>
      <c r="AP13" s="166" t="str">
        <f t="shared" si="1"/>
        <v>No Data</v>
      </c>
      <c r="AQ13" s="166"/>
      <c r="AR13" s="203" t="str">
        <f t="shared" si="14"/>
        <v>Ikke nødvendig</v>
      </c>
      <c r="AS13" s="171">
        <f t="shared" ref="AS13:AS25" si="20">(V13/1000)/2*AL13</f>
        <v>0</v>
      </c>
      <c r="AT13" s="197"/>
      <c r="AU13" s="183"/>
      <c r="AV13" s="183"/>
      <c r="AW13" s="183"/>
      <c r="AX13" s="166"/>
      <c r="AY13" s="166"/>
      <c r="AZ13" s="166"/>
      <c r="BA13" s="166"/>
      <c r="BB13" s="166"/>
      <c r="BC13" s="166"/>
      <c r="BD13" s="170">
        <f t="shared" si="15"/>
        <v>0</v>
      </c>
      <c r="BE13" s="170" t="str">
        <f t="shared" si="16"/>
        <v>NEI</v>
      </c>
      <c r="BF13" s="564"/>
      <c r="BG13" s="560"/>
      <c r="BH13" s="172" t="s">
        <v>72</v>
      </c>
      <c r="BI13" s="561" t="str">
        <f t="shared" si="17"/>
        <v>Ikke vurdert</v>
      </c>
      <c r="BJ13" s="166"/>
      <c r="BK13" s="166"/>
      <c r="BL13" s="173"/>
    </row>
    <row r="14" spans="2:64" ht="70" customHeight="1" x14ac:dyDescent="0.35">
      <c r="B14" s="205">
        <v>4</v>
      </c>
      <c r="C14" s="166"/>
      <c r="D14" s="167"/>
      <c r="E14" s="167"/>
      <c r="F14" s="167"/>
      <c r="G14" s="167"/>
      <c r="H14" s="167"/>
      <c r="I14" s="167"/>
      <c r="J14" s="167"/>
      <c r="K14" s="168"/>
      <c r="L14" s="196" t="str">
        <f t="shared" si="18"/>
        <v>Ikke vurdert</v>
      </c>
      <c r="M14" s="197"/>
      <c r="N14" s="183"/>
      <c r="O14" s="166"/>
      <c r="P14" s="183"/>
      <c r="Q14" s="197"/>
      <c r="R14" s="167"/>
      <c r="S14" s="167">
        <f t="shared" si="0"/>
        <v>0</v>
      </c>
      <c r="T14" s="167"/>
      <c r="U14" s="171">
        <f t="shared" si="2"/>
        <v>0</v>
      </c>
      <c r="V14" s="167"/>
      <c r="W14" s="198">
        <f t="shared" si="3"/>
        <v>2</v>
      </c>
      <c r="X14" s="199" t="str">
        <f t="shared" si="4"/>
        <v>No Data</v>
      </c>
      <c r="Y14" s="200" t="e">
        <f t="shared" si="5"/>
        <v>#N/A</v>
      </c>
      <c r="Z14" s="183"/>
      <c r="AA14" s="167"/>
      <c r="AB14" s="167">
        <f t="shared" si="6"/>
        <v>0</v>
      </c>
      <c r="AC14" s="167"/>
      <c r="AD14" s="167">
        <f t="shared" si="7"/>
        <v>0</v>
      </c>
      <c r="AE14" s="167"/>
      <c r="AF14" s="167">
        <f t="shared" si="8"/>
        <v>0</v>
      </c>
      <c r="AG14" s="167"/>
      <c r="AH14" s="201">
        <f t="shared" si="9"/>
        <v>0</v>
      </c>
      <c r="AI14" s="167"/>
      <c r="AJ14" s="167" t="str">
        <f t="shared" si="10"/>
        <v>0</v>
      </c>
      <c r="AK14" s="202" t="str">
        <f t="shared" si="11"/>
        <v>0</v>
      </c>
      <c r="AL14" s="167"/>
      <c r="AM14" s="167" t="str">
        <f t="shared" si="12"/>
        <v>0</v>
      </c>
      <c r="AN14" s="202" t="str">
        <f t="shared" si="13"/>
        <v>0</v>
      </c>
      <c r="AO14" s="166" t="str">
        <f t="shared" si="19"/>
        <v>No Data</v>
      </c>
      <c r="AP14" s="166" t="str">
        <f t="shared" si="1"/>
        <v>No Data</v>
      </c>
      <c r="AQ14" s="166"/>
      <c r="AR14" s="203" t="str">
        <f t="shared" si="14"/>
        <v>Ikke nødvendig</v>
      </c>
      <c r="AS14" s="171">
        <f t="shared" si="20"/>
        <v>0</v>
      </c>
      <c r="AT14" s="197"/>
      <c r="AU14" s="183"/>
      <c r="AV14" s="183"/>
      <c r="AW14" s="183"/>
      <c r="AX14" s="166"/>
      <c r="AY14" s="166"/>
      <c r="AZ14" s="166"/>
      <c r="BA14" s="166"/>
      <c r="BB14" s="166"/>
      <c r="BC14" s="166"/>
      <c r="BD14" s="170">
        <f t="shared" si="15"/>
        <v>0</v>
      </c>
      <c r="BE14" s="170" t="str">
        <f t="shared" si="16"/>
        <v>NEI</v>
      </c>
      <c r="BF14" s="564"/>
      <c r="BG14" s="560"/>
      <c r="BH14" s="172" t="s">
        <v>72</v>
      </c>
      <c r="BI14" s="561" t="str">
        <f t="shared" si="17"/>
        <v>Ikke vurdert</v>
      </c>
      <c r="BJ14" s="166"/>
      <c r="BK14" s="166"/>
      <c r="BL14" s="173"/>
    </row>
    <row r="15" spans="2:64" ht="70" customHeight="1" x14ac:dyDescent="0.35">
      <c r="B15" s="205">
        <v>5</v>
      </c>
      <c r="C15" s="166"/>
      <c r="D15" s="167"/>
      <c r="E15" s="167"/>
      <c r="F15" s="167"/>
      <c r="G15" s="167"/>
      <c r="H15" s="167"/>
      <c r="I15" s="167"/>
      <c r="J15" s="167"/>
      <c r="K15" s="168"/>
      <c r="L15" s="196" t="str">
        <f t="shared" si="18"/>
        <v>Ikke vurdert</v>
      </c>
      <c r="M15" s="197"/>
      <c r="N15" s="183"/>
      <c r="O15" s="166"/>
      <c r="P15" s="183"/>
      <c r="Q15" s="197"/>
      <c r="R15" s="167"/>
      <c r="S15" s="167">
        <f t="shared" si="0"/>
        <v>0</v>
      </c>
      <c r="T15" s="167"/>
      <c r="U15" s="171">
        <f t="shared" si="2"/>
        <v>0</v>
      </c>
      <c r="V15" s="167"/>
      <c r="W15" s="198">
        <f t="shared" si="3"/>
        <v>2</v>
      </c>
      <c r="X15" s="199" t="str">
        <f t="shared" si="4"/>
        <v>No Data</v>
      </c>
      <c r="Y15" s="200" t="e">
        <f t="shared" si="5"/>
        <v>#N/A</v>
      </c>
      <c r="Z15" s="183"/>
      <c r="AA15" s="167"/>
      <c r="AB15" s="167">
        <f t="shared" si="6"/>
        <v>0</v>
      </c>
      <c r="AC15" s="167"/>
      <c r="AD15" s="167">
        <f t="shared" si="7"/>
        <v>0</v>
      </c>
      <c r="AE15" s="167"/>
      <c r="AF15" s="167">
        <f t="shared" si="8"/>
        <v>0</v>
      </c>
      <c r="AG15" s="167"/>
      <c r="AH15" s="201">
        <f t="shared" si="9"/>
        <v>0</v>
      </c>
      <c r="AI15" s="167"/>
      <c r="AJ15" s="167" t="str">
        <f t="shared" si="10"/>
        <v>0</v>
      </c>
      <c r="AK15" s="202" t="str">
        <f t="shared" si="11"/>
        <v>0</v>
      </c>
      <c r="AL15" s="167"/>
      <c r="AM15" s="167" t="str">
        <f t="shared" si="12"/>
        <v>0</v>
      </c>
      <c r="AN15" s="202" t="str">
        <f t="shared" si="13"/>
        <v>0</v>
      </c>
      <c r="AO15" s="166" t="str">
        <f t="shared" si="19"/>
        <v>No Data</v>
      </c>
      <c r="AP15" s="166" t="str">
        <f t="shared" si="1"/>
        <v>No Data</v>
      </c>
      <c r="AQ15" s="166"/>
      <c r="AR15" s="203" t="str">
        <f t="shared" si="14"/>
        <v>Ikke nødvendig</v>
      </c>
      <c r="AS15" s="171">
        <f t="shared" si="20"/>
        <v>0</v>
      </c>
      <c r="AT15" s="197"/>
      <c r="AU15" s="183"/>
      <c r="AV15" s="183"/>
      <c r="AW15" s="183"/>
      <c r="AX15" s="166"/>
      <c r="AY15" s="166"/>
      <c r="AZ15" s="166"/>
      <c r="BA15" s="166"/>
      <c r="BB15" s="166"/>
      <c r="BC15" s="166"/>
      <c r="BD15" s="170">
        <f t="shared" si="15"/>
        <v>0</v>
      </c>
      <c r="BE15" s="170" t="str">
        <f t="shared" si="16"/>
        <v>NEI</v>
      </c>
      <c r="BF15" s="564"/>
      <c r="BG15" s="560"/>
      <c r="BH15" s="172" t="s">
        <v>72</v>
      </c>
      <c r="BI15" s="561" t="str">
        <f t="shared" si="17"/>
        <v>Ikke vurdert</v>
      </c>
      <c r="BJ15" s="166"/>
      <c r="BK15" s="166"/>
      <c r="BL15" s="173"/>
    </row>
    <row r="16" spans="2:64" ht="70" customHeight="1" x14ac:dyDescent="0.35">
      <c r="B16" s="205">
        <v>6</v>
      </c>
      <c r="C16" s="166"/>
      <c r="D16" s="167"/>
      <c r="E16" s="167"/>
      <c r="F16" s="167"/>
      <c r="G16" s="167"/>
      <c r="H16" s="167"/>
      <c r="I16" s="167"/>
      <c r="J16" s="167"/>
      <c r="K16" s="168"/>
      <c r="L16" s="196" t="str">
        <f t="shared" si="18"/>
        <v>Ikke vurdert</v>
      </c>
      <c r="M16" s="197"/>
      <c r="N16" s="183"/>
      <c r="O16" s="166"/>
      <c r="P16" s="183"/>
      <c r="Q16" s="197"/>
      <c r="R16" s="167"/>
      <c r="S16" s="167">
        <f t="shared" si="0"/>
        <v>0</v>
      </c>
      <c r="T16" s="167"/>
      <c r="U16" s="171">
        <f t="shared" si="2"/>
        <v>0</v>
      </c>
      <c r="V16" s="167"/>
      <c r="W16" s="198">
        <f t="shared" si="3"/>
        <v>2</v>
      </c>
      <c r="X16" s="199" t="str">
        <f t="shared" si="4"/>
        <v>No Data</v>
      </c>
      <c r="Y16" s="200" t="e">
        <f t="shared" si="5"/>
        <v>#N/A</v>
      </c>
      <c r="Z16" s="183"/>
      <c r="AA16" s="167"/>
      <c r="AB16" s="167">
        <f t="shared" si="6"/>
        <v>0</v>
      </c>
      <c r="AC16" s="167"/>
      <c r="AD16" s="167">
        <f t="shared" si="7"/>
        <v>0</v>
      </c>
      <c r="AE16" s="167"/>
      <c r="AF16" s="167">
        <f t="shared" si="8"/>
        <v>0</v>
      </c>
      <c r="AG16" s="167"/>
      <c r="AH16" s="201">
        <f t="shared" si="9"/>
        <v>0</v>
      </c>
      <c r="AI16" s="167"/>
      <c r="AJ16" s="167" t="str">
        <f t="shared" si="10"/>
        <v>0</v>
      </c>
      <c r="AK16" s="202" t="str">
        <f t="shared" si="11"/>
        <v>0</v>
      </c>
      <c r="AL16" s="167"/>
      <c r="AM16" s="167" t="str">
        <f t="shared" si="12"/>
        <v>0</v>
      </c>
      <c r="AN16" s="202" t="str">
        <f t="shared" si="13"/>
        <v>0</v>
      </c>
      <c r="AO16" s="166" t="str">
        <f t="shared" si="19"/>
        <v>No Data</v>
      </c>
      <c r="AP16" s="166" t="str">
        <f t="shared" si="1"/>
        <v>No Data</v>
      </c>
      <c r="AQ16" s="166"/>
      <c r="AR16" s="203" t="str">
        <f t="shared" si="14"/>
        <v>Ikke nødvendig</v>
      </c>
      <c r="AS16" s="171">
        <f t="shared" si="20"/>
        <v>0</v>
      </c>
      <c r="AT16" s="197"/>
      <c r="AU16" s="183"/>
      <c r="AV16" s="183"/>
      <c r="AW16" s="183"/>
      <c r="AX16" s="166"/>
      <c r="AY16" s="166"/>
      <c r="AZ16" s="166"/>
      <c r="BA16" s="166"/>
      <c r="BB16" s="166"/>
      <c r="BC16" s="166"/>
      <c r="BD16" s="170">
        <f t="shared" si="15"/>
        <v>0</v>
      </c>
      <c r="BE16" s="170" t="str">
        <f t="shared" si="16"/>
        <v>NEI</v>
      </c>
      <c r="BF16" s="564"/>
      <c r="BG16" s="560"/>
      <c r="BH16" s="172" t="s">
        <v>72</v>
      </c>
      <c r="BI16" s="561" t="str">
        <f t="shared" si="17"/>
        <v>Ikke vurdert</v>
      </c>
      <c r="BJ16" s="166"/>
      <c r="BK16" s="166"/>
      <c r="BL16" s="173"/>
    </row>
    <row r="17" spans="2:64" ht="70" customHeight="1" x14ac:dyDescent="0.35">
      <c r="B17" s="205">
        <v>7</v>
      </c>
      <c r="C17" s="166"/>
      <c r="D17" s="167"/>
      <c r="E17" s="167"/>
      <c r="F17" s="167"/>
      <c r="G17" s="167"/>
      <c r="H17" s="167"/>
      <c r="I17" s="167"/>
      <c r="J17" s="167"/>
      <c r="K17" s="168"/>
      <c r="L17" s="196" t="str">
        <f t="shared" si="18"/>
        <v>Ikke vurdert</v>
      </c>
      <c r="M17" s="197"/>
      <c r="N17" s="183"/>
      <c r="O17" s="166"/>
      <c r="P17" s="183"/>
      <c r="Q17" s="197"/>
      <c r="R17" s="167"/>
      <c r="S17" s="167">
        <f t="shared" si="0"/>
        <v>0</v>
      </c>
      <c r="T17" s="167"/>
      <c r="U17" s="171">
        <f t="shared" si="2"/>
        <v>0</v>
      </c>
      <c r="V17" s="167"/>
      <c r="W17" s="198">
        <f t="shared" si="3"/>
        <v>2</v>
      </c>
      <c r="X17" s="199" t="str">
        <f t="shared" si="4"/>
        <v>No Data</v>
      </c>
      <c r="Y17" s="200" t="e">
        <f t="shared" si="5"/>
        <v>#N/A</v>
      </c>
      <c r="Z17" s="183"/>
      <c r="AA17" s="167"/>
      <c r="AB17" s="167">
        <f t="shared" si="6"/>
        <v>0</v>
      </c>
      <c r="AC17" s="167"/>
      <c r="AD17" s="167">
        <f t="shared" si="7"/>
        <v>0</v>
      </c>
      <c r="AE17" s="167"/>
      <c r="AF17" s="167">
        <f t="shared" si="8"/>
        <v>0</v>
      </c>
      <c r="AG17" s="167"/>
      <c r="AH17" s="201">
        <f t="shared" si="9"/>
        <v>0</v>
      </c>
      <c r="AI17" s="167"/>
      <c r="AJ17" s="167" t="str">
        <f t="shared" si="10"/>
        <v>0</v>
      </c>
      <c r="AK17" s="202" t="str">
        <f t="shared" si="11"/>
        <v>0</v>
      </c>
      <c r="AL17" s="167"/>
      <c r="AM17" s="167" t="str">
        <f t="shared" si="12"/>
        <v>0</v>
      </c>
      <c r="AN17" s="202" t="str">
        <f t="shared" si="13"/>
        <v>0</v>
      </c>
      <c r="AO17" s="166" t="str">
        <f t="shared" si="19"/>
        <v>No Data</v>
      </c>
      <c r="AP17" s="166" t="str">
        <f t="shared" si="1"/>
        <v>No Data</v>
      </c>
      <c r="AQ17" s="166"/>
      <c r="AR17" s="203" t="str">
        <f t="shared" si="14"/>
        <v>Ikke nødvendig</v>
      </c>
      <c r="AS17" s="171">
        <f t="shared" si="20"/>
        <v>0</v>
      </c>
      <c r="AT17" s="197"/>
      <c r="AU17" s="183"/>
      <c r="AV17" s="183"/>
      <c r="AW17" s="183"/>
      <c r="AX17" s="166"/>
      <c r="AY17" s="166"/>
      <c r="AZ17" s="166"/>
      <c r="BA17" s="166"/>
      <c r="BB17" s="166"/>
      <c r="BC17" s="166"/>
      <c r="BD17" s="170">
        <f t="shared" si="15"/>
        <v>0</v>
      </c>
      <c r="BE17" s="170" t="str">
        <f t="shared" si="16"/>
        <v>NEI</v>
      </c>
      <c r="BF17" s="564"/>
      <c r="BG17" s="560"/>
      <c r="BH17" s="172" t="s">
        <v>72</v>
      </c>
      <c r="BI17" s="561" t="str">
        <f t="shared" si="17"/>
        <v>Ikke vurdert</v>
      </c>
      <c r="BJ17" s="166"/>
      <c r="BK17" s="166"/>
      <c r="BL17" s="173"/>
    </row>
    <row r="18" spans="2:64" ht="70" customHeight="1" x14ac:dyDescent="0.35">
      <c r="B18" s="205">
        <v>8</v>
      </c>
      <c r="C18" s="166"/>
      <c r="D18" s="167"/>
      <c r="E18" s="167"/>
      <c r="F18" s="167"/>
      <c r="G18" s="167"/>
      <c r="H18" s="167"/>
      <c r="I18" s="167"/>
      <c r="J18" s="167"/>
      <c r="K18" s="168"/>
      <c r="L18" s="196" t="str">
        <f t="shared" si="18"/>
        <v>Ikke vurdert</v>
      </c>
      <c r="M18" s="197"/>
      <c r="N18" s="183"/>
      <c r="O18" s="166"/>
      <c r="P18" s="183"/>
      <c r="Q18" s="197"/>
      <c r="R18" s="167"/>
      <c r="S18" s="167">
        <f t="shared" si="0"/>
        <v>0</v>
      </c>
      <c r="T18" s="167"/>
      <c r="U18" s="171">
        <f t="shared" si="2"/>
        <v>0</v>
      </c>
      <c r="V18" s="167"/>
      <c r="W18" s="198">
        <f t="shared" si="3"/>
        <v>2</v>
      </c>
      <c r="X18" s="199" t="str">
        <f t="shared" si="4"/>
        <v>No Data</v>
      </c>
      <c r="Y18" s="200" t="e">
        <f t="shared" si="5"/>
        <v>#N/A</v>
      </c>
      <c r="Z18" s="183"/>
      <c r="AA18" s="167"/>
      <c r="AB18" s="167">
        <f t="shared" si="6"/>
        <v>0</v>
      </c>
      <c r="AC18" s="167"/>
      <c r="AD18" s="167">
        <f t="shared" si="7"/>
        <v>0</v>
      </c>
      <c r="AE18" s="167"/>
      <c r="AF18" s="167">
        <f t="shared" si="8"/>
        <v>0</v>
      </c>
      <c r="AG18" s="167"/>
      <c r="AH18" s="201">
        <f t="shared" si="9"/>
        <v>0</v>
      </c>
      <c r="AI18" s="167"/>
      <c r="AJ18" s="167" t="str">
        <f t="shared" si="10"/>
        <v>0</v>
      </c>
      <c r="AK18" s="202" t="str">
        <f t="shared" si="11"/>
        <v>0</v>
      </c>
      <c r="AL18" s="167"/>
      <c r="AM18" s="167" t="str">
        <f t="shared" si="12"/>
        <v>0</v>
      </c>
      <c r="AN18" s="202" t="str">
        <f t="shared" si="13"/>
        <v>0</v>
      </c>
      <c r="AO18" s="166" t="str">
        <f t="shared" si="19"/>
        <v>No Data</v>
      </c>
      <c r="AP18" s="166" t="str">
        <f t="shared" si="1"/>
        <v>No Data</v>
      </c>
      <c r="AQ18" s="166"/>
      <c r="AR18" s="203" t="str">
        <f t="shared" si="14"/>
        <v>Ikke nødvendig</v>
      </c>
      <c r="AS18" s="171">
        <f t="shared" si="20"/>
        <v>0</v>
      </c>
      <c r="AT18" s="197"/>
      <c r="AU18" s="183"/>
      <c r="AV18" s="183"/>
      <c r="AW18" s="183"/>
      <c r="AX18" s="166"/>
      <c r="AY18" s="166"/>
      <c r="AZ18" s="166"/>
      <c r="BA18" s="166"/>
      <c r="BB18" s="166"/>
      <c r="BC18" s="166"/>
      <c r="BD18" s="170">
        <f t="shared" si="15"/>
        <v>0</v>
      </c>
      <c r="BE18" s="170" t="str">
        <f t="shared" si="16"/>
        <v>NEI</v>
      </c>
      <c r="BF18" s="564"/>
      <c r="BG18" s="560"/>
      <c r="BH18" s="172" t="s">
        <v>72</v>
      </c>
      <c r="BI18" s="561" t="str">
        <f t="shared" si="17"/>
        <v>Ikke vurdert</v>
      </c>
      <c r="BJ18" s="166"/>
      <c r="BK18" s="166"/>
      <c r="BL18" s="173"/>
    </row>
    <row r="19" spans="2:64" ht="70" customHeight="1" x14ac:dyDescent="0.35">
      <c r="B19" s="205">
        <v>9</v>
      </c>
      <c r="C19" s="166"/>
      <c r="D19" s="167"/>
      <c r="E19" s="167"/>
      <c r="F19" s="167"/>
      <c r="G19" s="167"/>
      <c r="H19" s="167"/>
      <c r="I19" s="167"/>
      <c r="J19" s="167"/>
      <c r="K19" s="168"/>
      <c r="L19" s="196" t="str">
        <f t="shared" si="18"/>
        <v>Ikke vurdert</v>
      </c>
      <c r="M19" s="197"/>
      <c r="N19" s="183"/>
      <c r="O19" s="166"/>
      <c r="P19" s="183"/>
      <c r="Q19" s="197"/>
      <c r="R19" s="167"/>
      <c r="S19" s="167">
        <f t="shared" si="0"/>
        <v>0</v>
      </c>
      <c r="T19" s="167"/>
      <c r="U19" s="171">
        <f t="shared" si="2"/>
        <v>0</v>
      </c>
      <c r="V19" s="167"/>
      <c r="W19" s="198">
        <f t="shared" si="3"/>
        <v>2</v>
      </c>
      <c r="X19" s="199" t="str">
        <f t="shared" si="4"/>
        <v>No Data</v>
      </c>
      <c r="Y19" s="200" t="e">
        <f t="shared" si="5"/>
        <v>#N/A</v>
      </c>
      <c r="Z19" s="183"/>
      <c r="AA19" s="167"/>
      <c r="AB19" s="167">
        <f t="shared" si="6"/>
        <v>0</v>
      </c>
      <c r="AC19" s="167"/>
      <c r="AD19" s="167">
        <f t="shared" si="7"/>
        <v>0</v>
      </c>
      <c r="AE19" s="167"/>
      <c r="AF19" s="167">
        <f t="shared" si="8"/>
        <v>0</v>
      </c>
      <c r="AG19" s="167"/>
      <c r="AH19" s="201">
        <f t="shared" si="9"/>
        <v>0</v>
      </c>
      <c r="AI19" s="167"/>
      <c r="AJ19" s="167" t="str">
        <f t="shared" si="10"/>
        <v>0</v>
      </c>
      <c r="AK19" s="202" t="str">
        <f t="shared" si="11"/>
        <v>0</v>
      </c>
      <c r="AL19" s="167"/>
      <c r="AM19" s="167" t="str">
        <f t="shared" si="12"/>
        <v>0</v>
      </c>
      <c r="AN19" s="202" t="str">
        <f t="shared" si="13"/>
        <v>0</v>
      </c>
      <c r="AO19" s="166" t="str">
        <f t="shared" si="19"/>
        <v>No Data</v>
      </c>
      <c r="AP19" s="166" t="str">
        <f t="shared" si="1"/>
        <v>No Data</v>
      </c>
      <c r="AQ19" s="166"/>
      <c r="AR19" s="203" t="str">
        <f t="shared" si="14"/>
        <v>Ikke nødvendig</v>
      </c>
      <c r="AS19" s="171">
        <f t="shared" si="20"/>
        <v>0</v>
      </c>
      <c r="AT19" s="197"/>
      <c r="AU19" s="183"/>
      <c r="AV19" s="183"/>
      <c r="AW19" s="183"/>
      <c r="AX19" s="166"/>
      <c r="AY19" s="166"/>
      <c r="AZ19" s="166"/>
      <c r="BA19" s="166"/>
      <c r="BB19" s="166"/>
      <c r="BC19" s="166"/>
      <c r="BD19" s="170">
        <f t="shared" si="15"/>
        <v>0</v>
      </c>
      <c r="BE19" s="170" t="str">
        <f t="shared" si="16"/>
        <v>NEI</v>
      </c>
      <c r="BF19" s="564"/>
      <c r="BG19" s="560"/>
      <c r="BH19" s="172" t="s">
        <v>72</v>
      </c>
      <c r="BI19" s="561" t="str">
        <f t="shared" si="17"/>
        <v>Ikke vurdert</v>
      </c>
      <c r="BJ19" s="166"/>
      <c r="BK19" s="166"/>
      <c r="BL19" s="173"/>
    </row>
    <row r="20" spans="2:64" ht="70" customHeight="1" x14ac:dyDescent="0.35">
      <c r="B20" s="205">
        <v>10</v>
      </c>
      <c r="C20" s="166"/>
      <c r="D20" s="167"/>
      <c r="E20" s="167"/>
      <c r="F20" s="167"/>
      <c r="G20" s="167"/>
      <c r="H20" s="167"/>
      <c r="I20" s="167"/>
      <c r="J20" s="167"/>
      <c r="K20" s="168"/>
      <c r="L20" s="196" t="str">
        <f t="shared" si="18"/>
        <v>Ikke vurdert</v>
      </c>
      <c r="M20" s="197"/>
      <c r="N20" s="183"/>
      <c r="O20" s="166"/>
      <c r="P20" s="183"/>
      <c r="Q20" s="197"/>
      <c r="R20" s="167"/>
      <c r="S20" s="167">
        <f t="shared" si="0"/>
        <v>0</v>
      </c>
      <c r="T20" s="167"/>
      <c r="U20" s="171">
        <f t="shared" si="2"/>
        <v>0</v>
      </c>
      <c r="V20" s="167"/>
      <c r="W20" s="198">
        <f t="shared" si="3"/>
        <v>2</v>
      </c>
      <c r="X20" s="199" t="str">
        <f t="shared" si="4"/>
        <v>No Data</v>
      </c>
      <c r="Y20" s="200" t="e">
        <f t="shared" si="5"/>
        <v>#N/A</v>
      </c>
      <c r="Z20" s="183"/>
      <c r="AA20" s="167"/>
      <c r="AB20" s="167">
        <f t="shared" si="6"/>
        <v>0</v>
      </c>
      <c r="AC20" s="167"/>
      <c r="AD20" s="167">
        <f t="shared" si="7"/>
        <v>0</v>
      </c>
      <c r="AE20" s="167"/>
      <c r="AF20" s="167">
        <f t="shared" si="8"/>
        <v>0</v>
      </c>
      <c r="AG20" s="167"/>
      <c r="AH20" s="201">
        <f t="shared" si="9"/>
        <v>0</v>
      </c>
      <c r="AI20" s="167"/>
      <c r="AJ20" s="167" t="str">
        <f t="shared" si="10"/>
        <v>0</v>
      </c>
      <c r="AK20" s="202" t="str">
        <f t="shared" si="11"/>
        <v>0</v>
      </c>
      <c r="AL20" s="167"/>
      <c r="AM20" s="167" t="str">
        <f t="shared" si="12"/>
        <v>0</v>
      </c>
      <c r="AN20" s="202" t="str">
        <f t="shared" si="13"/>
        <v>0</v>
      </c>
      <c r="AO20" s="166" t="str">
        <f t="shared" si="19"/>
        <v>No Data</v>
      </c>
      <c r="AP20" s="166" t="str">
        <f t="shared" si="1"/>
        <v>No Data</v>
      </c>
      <c r="AQ20" s="166"/>
      <c r="AR20" s="203" t="str">
        <f t="shared" si="14"/>
        <v>Ikke nødvendig</v>
      </c>
      <c r="AS20" s="171">
        <f t="shared" si="20"/>
        <v>0</v>
      </c>
      <c r="AT20" s="197"/>
      <c r="AU20" s="183"/>
      <c r="AV20" s="183"/>
      <c r="AW20" s="183"/>
      <c r="AX20" s="166"/>
      <c r="AY20" s="166"/>
      <c r="AZ20" s="166"/>
      <c r="BA20" s="166"/>
      <c r="BB20" s="166"/>
      <c r="BC20" s="166"/>
      <c r="BD20" s="170">
        <f t="shared" si="15"/>
        <v>0</v>
      </c>
      <c r="BE20" s="170" t="str">
        <f t="shared" si="16"/>
        <v>NEI</v>
      </c>
      <c r="BF20" s="564"/>
      <c r="BG20" s="560"/>
      <c r="BH20" s="172" t="s">
        <v>72</v>
      </c>
      <c r="BI20" s="561" t="str">
        <f t="shared" si="17"/>
        <v>Ikke vurdert</v>
      </c>
      <c r="BJ20" s="166"/>
      <c r="BK20" s="166"/>
      <c r="BL20" s="173"/>
    </row>
    <row r="21" spans="2:64" ht="70" customHeight="1" x14ac:dyDescent="0.35">
      <c r="B21" s="205">
        <v>11</v>
      </c>
      <c r="C21" s="166"/>
      <c r="D21" s="167"/>
      <c r="E21" s="167"/>
      <c r="F21" s="167"/>
      <c r="G21" s="167"/>
      <c r="H21" s="167"/>
      <c r="I21" s="167"/>
      <c r="J21" s="167"/>
      <c r="K21" s="168"/>
      <c r="L21" s="196" t="str">
        <f t="shared" si="18"/>
        <v>Ikke vurdert</v>
      </c>
      <c r="M21" s="197"/>
      <c r="N21" s="183"/>
      <c r="O21" s="166"/>
      <c r="P21" s="183"/>
      <c r="Q21" s="197"/>
      <c r="R21" s="167"/>
      <c r="S21" s="167">
        <f t="shared" si="0"/>
        <v>0</v>
      </c>
      <c r="T21" s="167"/>
      <c r="U21" s="171">
        <f t="shared" si="2"/>
        <v>0</v>
      </c>
      <c r="V21" s="167"/>
      <c r="W21" s="171">
        <f t="shared" si="3"/>
        <v>2</v>
      </c>
      <c r="X21" s="199" t="str">
        <f t="shared" si="4"/>
        <v>No Data</v>
      </c>
      <c r="Y21" s="204" t="e">
        <f t="shared" si="5"/>
        <v>#N/A</v>
      </c>
      <c r="Z21" s="183"/>
      <c r="AA21" s="167"/>
      <c r="AB21" s="167">
        <f t="shared" si="6"/>
        <v>0</v>
      </c>
      <c r="AC21" s="167"/>
      <c r="AD21" s="167">
        <f t="shared" si="7"/>
        <v>0</v>
      </c>
      <c r="AE21" s="167"/>
      <c r="AF21" s="167">
        <f t="shared" si="8"/>
        <v>0</v>
      </c>
      <c r="AG21" s="167"/>
      <c r="AH21" s="167"/>
      <c r="AI21" s="167"/>
      <c r="AJ21" s="167" t="str">
        <f t="shared" si="10"/>
        <v>0</v>
      </c>
      <c r="AK21" s="202" t="str">
        <f t="shared" si="11"/>
        <v>0</v>
      </c>
      <c r="AL21" s="167"/>
      <c r="AM21" s="167" t="str">
        <f t="shared" si="12"/>
        <v>0</v>
      </c>
      <c r="AN21" s="202" t="str">
        <f t="shared" si="13"/>
        <v>0</v>
      </c>
      <c r="AO21" s="166" t="str">
        <f t="shared" si="19"/>
        <v>No Data</v>
      </c>
      <c r="AP21" s="166" t="str">
        <f t="shared" si="1"/>
        <v>No Data</v>
      </c>
      <c r="AQ21" s="166"/>
      <c r="AR21" s="203" t="str">
        <f t="shared" si="14"/>
        <v>Ikke nødvendig</v>
      </c>
      <c r="AS21" s="171">
        <f t="shared" si="20"/>
        <v>0</v>
      </c>
      <c r="AT21" s="197"/>
      <c r="AU21" s="197"/>
      <c r="AV21" s="197"/>
      <c r="AW21" s="197"/>
      <c r="AX21" s="166"/>
      <c r="AY21" s="166"/>
      <c r="AZ21" s="166"/>
      <c r="BA21" s="166"/>
      <c r="BB21" s="166"/>
      <c r="BC21" s="166"/>
      <c r="BD21" s="170">
        <f>MAX(S21,AB21,AD21,AF21)</f>
        <v>0</v>
      </c>
      <c r="BE21" s="170" t="str">
        <f t="shared" si="16"/>
        <v>NEI</v>
      </c>
      <c r="BF21" s="564"/>
      <c r="BG21" s="560"/>
      <c r="BH21" s="172" t="s">
        <v>72</v>
      </c>
      <c r="BI21" s="561" t="str">
        <f t="shared" si="17"/>
        <v>Ikke vurdert</v>
      </c>
      <c r="BJ21" s="166"/>
      <c r="BK21" s="166"/>
      <c r="BL21" s="173"/>
    </row>
    <row r="22" spans="2:64" ht="70" customHeight="1" x14ac:dyDescent="0.35">
      <c r="B22" s="205">
        <v>12</v>
      </c>
      <c r="C22" s="166"/>
      <c r="D22" s="167"/>
      <c r="E22" s="167"/>
      <c r="F22" s="167"/>
      <c r="G22" s="167"/>
      <c r="H22" s="167"/>
      <c r="I22" s="167"/>
      <c r="J22" s="167"/>
      <c r="K22" s="168"/>
      <c r="L22" s="196" t="str">
        <f t="shared" si="18"/>
        <v>Ikke vurdert</v>
      </c>
      <c r="M22" s="197"/>
      <c r="N22" s="183"/>
      <c r="O22" s="166"/>
      <c r="P22" s="183"/>
      <c r="Q22" s="197"/>
      <c r="R22" s="167"/>
      <c r="S22" s="167">
        <f t="shared" si="0"/>
        <v>0</v>
      </c>
      <c r="T22" s="167"/>
      <c r="U22" s="171">
        <f t="shared" si="2"/>
        <v>0</v>
      </c>
      <c r="V22" s="167"/>
      <c r="W22" s="171">
        <f t="shared" si="3"/>
        <v>2</v>
      </c>
      <c r="X22" s="199" t="str">
        <f t="shared" si="4"/>
        <v>No Data</v>
      </c>
      <c r="Y22" s="204" t="e">
        <f t="shared" si="5"/>
        <v>#N/A</v>
      </c>
      <c r="Z22" s="183"/>
      <c r="AA22" s="167"/>
      <c r="AB22" s="167">
        <f t="shared" si="6"/>
        <v>0</v>
      </c>
      <c r="AC22" s="167"/>
      <c r="AD22" s="167">
        <f t="shared" si="7"/>
        <v>0</v>
      </c>
      <c r="AE22" s="167"/>
      <c r="AF22" s="167">
        <f t="shared" si="8"/>
        <v>0</v>
      </c>
      <c r="AG22" s="167"/>
      <c r="AH22" s="167"/>
      <c r="AI22" s="167"/>
      <c r="AJ22" s="167" t="str">
        <f t="shared" si="10"/>
        <v>0</v>
      </c>
      <c r="AK22" s="202" t="str">
        <f t="shared" si="11"/>
        <v>0</v>
      </c>
      <c r="AL22" s="167"/>
      <c r="AM22" s="167" t="str">
        <f t="shared" si="12"/>
        <v>0</v>
      </c>
      <c r="AN22" s="202" t="str">
        <f t="shared" si="13"/>
        <v>0</v>
      </c>
      <c r="AO22" s="166" t="str">
        <f t="shared" si="19"/>
        <v>No Data</v>
      </c>
      <c r="AP22" s="166" t="str">
        <f t="shared" si="1"/>
        <v>No Data</v>
      </c>
      <c r="AQ22" s="166"/>
      <c r="AR22" s="203" t="str">
        <f t="shared" si="14"/>
        <v>Ikke nødvendig</v>
      </c>
      <c r="AS22" s="171">
        <f t="shared" si="20"/>
        <v>0</v>
      </c>
      <c r="AT22" s="197"/>
      <c r="AU22" s="197"/>
      <c r="AV22" s="197"/>
      <c r="AW22" s="197"/>
      <c r="AX22" s="166"/>
      <c r="AY22" s="166"/>
      <c r="AZ22" s="166"/>
      <c r="BA22" s="166"/>
      <c r="BB22" s="166"/>
      <c r="BC22" s="166"/>
      <c r="BD22" s="170">
        <f>MAX(S22,AB22,AD22,AF22)</f>
        <v>0</v>
      </c>
      <c r="BE22" s="170" t="str">
        <f t="shared" si="16"/>
        <v>NEI</v>
      </c>
      <c r="BF22" s="564"/>
      <c r="BG22" s="560"/>
      <c r="BH22" s="172" t="s">
        <v>72</v>
      </c>
      <c r="BI22" s="561" t="str">
        <f t="shared" si="17"/>
        <v>Ikke vurdert</v>
      </c>
      <c r="BJ22" s="166"/>
      <c r="BK22" s="166"/>
      <c r="BL22" s="173"/>
    </row>
    <row r="23" spans="2:64" ht="70" customHeight="1" x14ac:dyDescent="0.35">
      <c r="B23" s="205">
        <v>13</v>
      </c>
      <c r="C23" s="166"/>
      <c r="D23" s="167"/>
      <c r="E23" s="167"/>
      <c r="F23" s="167"/>
      <c r="G23" s="167"/>
      <c r="H23" s="167"/>
      <c r="I23" s="167"/>
      <c r="J23" s="167"/>
      <c r="K23" s="168"/>
      <c r="L23" s="196" t="str">
        <f t="shared" si="18"/>
        <v>Ikke vurdert</v>
      </c>
      <c r="M23" s="197"/>
      <c r="N23" s="183"/>
      <c r="O23" s="166"/>
      <c r="P23" s="183"/>
      <c r="Q23" s="197"/>
      <c r="R23" s="167"/>
      <c r="S23" s="167">
        <f t="shared" si="0"/>
        <v>0</v>
      </c>
      <c r="T23" s="167"/>
      <c r="U23" s="171">
        <f t="shared" si="2"/>
        <v>0</v>
      </c>
      <c r="V23" s="167"/>
      <c r="W23" s="171">
        <f t="shared" si="3"/>
        <v>2</v>
      </c>
      <c r="X23" s="199" t="str">
        <f t="shared" si="4"/>
        <v>No Data</v>
      </c>
      <c r="Y23" s="204" t="e">
        <f t="shared" si="5"/>
        <v>#N/A</v>
      </c>
      <c r="Z23" s="183"/>
      <c r="AA23" s="167"/>
      <c r="AB23" s="167">
        <f t="shared" si="6"/>
        <v>0</v>
      </c>
      <c r="AC23" s="167"/>
      <c r="AD23" s="167">
        <f t="shared" si="7"/>
        <v>0</v>
      </c>
      <c r="AE23" s="167"/>
      <c r="AF23" s="167">
        <f t="shared" si="8"/>
        <v>0</v>
      </c>
      <c r="AG23" s="167"/>
      <c r="AH23" s="167"/>
      <c r="AI23" s="167"/>
      <c r="AJ23" s="167" t="str">
        <f t="shared" si="10"/>
        <v>0</v>
      </c>
      <c r="AK23" s="202" t="str">
        <f t="shared" si="11"/>
        <v>0</v>
      </c>
      <c r="AL23" s="167"/>
      <c r="AM23" s="167" t="str">
        <f t="shared" si="12"/>
        <v>0</v>
      </c>
      <c r="AN23" s="202" t="str">
        <f t="shared" si="13"/>
        <v>0</v>
      </c>
      <c r="AO23" s="166" t="str">
        <f t="shared" si="19"/>
        <v>No Data</v>
      </c>
      <c r="AP23" s="166" t="str">
        <f t="shared" si="1"/>
        <v>No Data</v>
      </c>
      <c r="AQ23" s="166"/>
      <c r="AR23" s="203" t="str">
        <f t="shared" si="14"/>
        <v>Ikke nødvendig</v>
      </c>
      <c r="AS23" s="171">
        <f t="shared" si="20"/>
        <v>0</v>
      </c>
      <c r="AT23" s="197"/>
      <c r="AU23" s="197"/>
      <c r="AV23" s="197"/>
      <c r="AW23" s="197"/>
      <c r="AX23" s="166"/>
      <c r="AY23" s="166"/>
      <c r="AZ23" s="166"/>
      <c r="BA23" s="166"/>
      <c r="BB23" s="166"/>
      <c r="BC23" s="166"/>
      <c r="BD23" s="170">
        <f>MAX(S23,AB23,AD23,AF23)</f>
        <v>0</v>
      </c>
      <c r="BE23" s="170" t="str">
        <f t="shared" si="16"/>
        <v>NEI</v>
      </c>
      <c r="BF23" s="564"/>
      <c r="BG23" s="560"/>
      <c r="BH23" s="172" t="s">
        <v>72</v>
      </c>
      <c r="BI23" s="561" t="str">
        <f t="shared" si="17"/>
        <v>Ikke vurdert</v>
      </c>
      <c r="BJ23" s="166"/>
      <c r="BK23" s="166"/>
      <c r="BL23" s="173"/>
    </row>
    <row r="24" spans="2:64" ht="70" customHeight="1" x14ac:dyDescent="0.35">
      <c r="B24" s="205">
        <v>14</v>
      </c>
      <c r="C24" s="166"/>
      <c r="D24" s="167"/>
      <c r="E24" s="167"/>
      <c r="F24" s="167"/>
      <c r="G24" s="167"/>
      <c r="H24" s="167"/>
      <c r="I24" s="167"/>
      <c r="J24" s="167"/>
      <c r="K24" s="168"/>
      <c r="L24" s="196" t="str">
        <f t="shared" si="18"/>
        <v>Ikke vurdert</v>
      </c>
      <c r="M24" s="197"/>
      <c r="N24" s="183"/>
      <c r="O24" s="166"/>
      <c r="P24" s="183"/>
      <c r="Q24" s="197"/>
      <c r="R24" s="167"/>
      <c r="S24" s="167">
        <f t="shared" si="0"/>
        <v>0</v>
      </c>
      <c r="T24" s="167"/>
      <c r="U24" s="171">
        <f t="shared" si="2"/>
        <v>0</v>
      </c>
      <c r="V24" s="167"/>
      <c r="W24" s="171">
        <f t="shared" si="3"/>
        <v>2</v>
      </c>
      <c r="X24" s="199" t="str">
        <f t="shared" si="4"/>
        <v>No Data</v>
      </c>
      <c r="Y24" s="204" t="e">
        <f t="shared" si="5"/>
        <v>#N/A</v>
      </c>
      <c r="Z24" s="183"/>
      <c r="AA24" s="167"/>
      <c r="AB24" s="167">
        <f t="shared" si="6"/>
        <v>0</v>
      </c>
      <c r="AC24" s="167"/>
      <c r="AD24" s="167">
        <f t="shared" si="7"/>
        <v>0</v>
      </c>
      <c r="AE24" s="167"/>
      <c r="AF24" s="167">
        <f t="shared" si="8"/>
        <v>0</v>
      </c>
      <c r="AG24" s="167"/>
      <c r="AH24" s="167"/>
      <c r="AI24" s="167"/>
      <c r="AJ24" s="167" t="str">
        <f t="shared" si="10"/>
        <v>0</v>
      </c>
      <c r="AK24" s="202" t="str">
        <f t="shared" si="11"/>
        <v>0</v>
      </c>
      <c r="AL24" s="167"/>
      <c r="AM24" s="167" t="str">
        <f t="shared" si="12"/>
        <v>0</v>
      </c>
      <c r="AN24" s="202" t="str">
        <f t="shared" si="13"/>
        <v>0</v>
      </c>
      <c r="AO24" s="166" t="str">
        <f t="shared" si="19"/>
        <v>No Data</v>
      </c>
      <c r="AP24" s="166" t="str">
        <f t="shared" si="1"/>
        <v>No Data</v>
      </c>
      <c r="AQ24" s="166"/>
      <c r="AR24" s="203" t="str">
        <f t="shared" si="14"/>
        <v>Ikke nødvendig</v>
      </c>
      <c r="AS24" s="171">
        <f t="shared" si="20"/>
        <v>0</v>
      </c>
      <c r="AT24" s="197"/>
      <c r="AU24" s="197"/>
      <c r="AV24" s="197"/>
      <c r="AW24" s="197"/>
      <c r="AX24" s="166"/>
      <c r="AY24" s="166"/>
      <c r="AZ24" s="166"/>
      <c r="BA24" s="166"/>
      <c r="BB24" s="166"/>
      <c r="BC24" s="166"/>
      <c r="BD24" s="170">
        <f>MAX(S24,AB24,AD24,AF24)</f>
        <v>0</v>
      </c>
      <c r="BE24" s="170" t="str">
        <f t="shared" si="16"/>
        <v>NEI</v>
      </c>
      <c r="BF24" s="564"/>
      <c r="BG24" s="560"/>
      <c r="BH24" s="172" t="s">
        <v>72</v>
      </c>
      <c r="BI24" s="561" t="str">
        <f t="shared" si="17"/>
        <v>Ikke vurdert</v>
      </c>
      <c r="BJ24" s="166"/>
      <c r="BK24" s="166"/>
      <c r="BL24" s="173"/>
    </row>
    <row r="25" spans="2:64" ht="70" customHeight="1" thickBot="1" x14ac:dyDescent="0.4">
      <c r="B25" s="206">
        <v>15</v>
      </c>
      <c r="C25" s="169"/>
      <c r="D25" s="207"/>
      <c r="E25" s="207"/>
      <c r="F25" s="207"/>
      <c r="G25" s="207"/>
      <c r="H25" s="207"/>
      <c r="I25" s="207"/>
      <c r="J25" s="207"/>
      <c r="K25" s="208"/>
      <c r="L25" s="209" t="str">
        <f t="shared" si="18"/>
        <v>Ikke vurdert</v>
      </c>
      <c r="M25" s="210"/>
      <c r="N25" s="211"/>
      <c r="O25" s="169"/>
      <c r="P25" s="211"/>
      <c r="Q25" s="210"/>
      <c r="R25" s="207"/>
      <c r="S25" s="207">
        <f t="shared" si="0"/>
        <v>0</v>
      </c>
      <c r="T25" s="207"/>
      <c r="U25" s="212">
        <f t="shared" si="2"/>
        <v>0</v>
      </c>
      <c r="V25" s="207"/>
      <c r="W25" s="212">
        <f t="shared" si="3"/>
        <v>2</v>
      </c>
      <c r="X25" s="199" t="str">
        <f t="shared" si="4"/>
        <v>No Data</v>
      </c>
      <c r="Y25" s="213" t="e">
        <f t="shared" si="5"/>
        <v>#N/A</v>
      </c>
      <c r="Z25" s="211"/>
      <c r="AA25" s="207"/>
      <c r="AB25" s="207">
        <f t="shared" si="6"/>
        <v>0</v>
      </c>
      <c r="AC25" s="207"/>
      <c r="AD25" s="207">
        <f t="shared" si="7"/>
        <v>0</v>
      </c>
      <c r="AE25" s="207"/>
      <c r="AF25" s="207">
        <f t="shared" si="8"/>
        <v>0</v>
      </c>
      <c r="AG25" s="207"/>
      <c r="AH25" s="207"/>
      <c r="AI25" s="207"/>
      <c r="AJ25" s="207" t="str">
        <f t="shared" si="10"/>
        <v>0</v>
      </c>
      <c r="AK25" s="214" t="str">
        <f t="shared" si="11"/>
        <v>0</v>
      </c>
      <c r="AL25" s="207"/>
      <c r="AM25" s="207" t="str">
        <f t="shared" si="12"/>
        <v>0</v>
      </c>
      <c r="AN25" s="214" t="str">
        <f t="shared" si="13"/>
        <v>0</v>
      </c>
      <c r="AO25" s="169" t="str">
        <f t="shared" si="19"/>
        <v>No Data</v>
      </c>
      <c r="AP25" s="169" t="str">
        <f t="shared" si="1"/>
        <v>No Data</v>
      </c>
      <c r="AQ25" s="169"/>
      <c r="AR25" s="203" t="str">
        <f t="shared" si="14"/>
        <v>Ikke nødvendig</v>
      </c>
      <c r="AS25" s="212">
        <f t="shared" si="20"/>
        <v>0</v>
      </c>
      <c r="AT25" s="210"/>
      <c r="AU25" s="210"/>
      <c r="AV25" s="210"/>
      <c r="AW25" s="210"/>
      <c r="AX25" s="169"/>
      <c r="AY25" s="169"/>
      <c r="AZ25" s="169"/>
      <c r="BA25" s="169"/>
      <c r="BB25" s="169"/>
      <c r="BC25" s="169"/>
      <c r="BD25" s="184">
        <f>MAX(S25,AB25,AD25,AF25)</f>
        <v>0</v>
      </c>
      <c r="BE25" s="184" t="str">
        <f t="shared" si="16"/>
        <v>NEI</v>
      </c>
      <c r="BF25" s="565"/>
      <c r="BG25" s="563"/>
      <c r="BH25" s="174" t="s">
        <v>72</v>
      </c>
      <c r="BI25" s="562" t="str">
        <f t="shared" si="17"/>
        <v>Ikke vurdert</v>
      </c>
      <c r="BJ25" s="169"/>
      <c r="BK25" s="169"/>
      <c r="BL25" s="175"/>
    </row>
    <row r="26" spans="2:64" ht="154" customHeight="1" x14ac:dyDescent="0.35"/>
  </sheetData>
  <sheetProtection algorithmName="SHA-512" hashValue="58MpsEdrN214YARYr5n6oOed2wMXD+B5MZu77/DdJzzSkUJw6m4lmcwVz6lopTgf8T5KG5qi62mYCAsYSzMV2g==" saltValue="CpX7i73XDeZs0PsampwBfA==" spinCount="100000" sheet="1" selectLockedCells="1"/>
  <autoFilter ref="B10:BL10" xr:uid="{44A9A3E6-E9BA-446B-84B4-29E6DE7E9B9C}">
    <filterColumn colId="58" showButton="0"/>
  </autoFilter>
  <dataConsolidate/>
  <mergeCells count="89">
    <mergeCell ref="AE2:AR2"/>
    <mergeCell ref="AE3:AR3"/>
    <mergeCell ref="AE4:AR4"/>
    <mergeCell ref="M3:N3"/>
    <mergeCell ref="O3:X3"/>
    <mergeCell ref="M4:N4"/>
    <mergeCell ref="O4:X4"/>
    <mergeCell ref="T2:AC2"/>
    <mergeCell ref="B2:R2"/>
    <mergeCell ref="B3:C3"/>
    <mergeCell ref="D3:J3"/>
    <mergeCell ref="D4:J4"/>
    <mergeCell ref="B7:Q7"/>
    <mergeCell ref="B6:Q6"/>
    <mergeCell ref="B8:B10"/>
    <mergeCell ref="Q8:Q10"/>
    <mergeCell ref="N8:N10"/>
    <mergeCell ref="M8:M10"/>
    <mergeCell ref="L8:L10"/>
    <mergeCell ref="D8:J8"/>
    <mergeCell ref="D9:D10"/>
    <mergeCell ref="E9:E10"/>
    <mergeCell ref="F9:F10"/>
    <mergeCell ref="BG8:BG10"/>
    <mergeCell ref="B4:C4"/>
    <mergeCell ref="C8:C10"/>
    <mergeCell ref="K8:K10"/>
    <mergeCell ref="O8:O10"/>
    <mergeCell ref="P8:P10"/>
    <mergeCell ref="I9:I10"/>
    <mergeCell ref="J9:J10"/>
    <mergeCell ref="BD6:BE6"/>
    <mergeCell ref="AY8:AY10"/>
    <mergeCell ref="AZ8:AZ10"/>
    <mergeCell ref="BA8:BA10"/>
    <mergeCell ref="AU7:AV7"/>
    <mergeCell ref="AU8:AU10"/>
    <mergeCell ref="AU6:AZ6"/>
    <mergeCell ref="H9:H10"/>
    <mergeCell ref="AF8:AF10"/>
    <mergeCell ref="AN8:AN9"/>
    <mergeCell ref="AO8:AO9"/>
    <mergeCell ref="AC7:AG7"/>
    <mergeCell ref="R6:AG6"/>
    <mergeCell ref="R7:U7"/>
    <mergeCell ref="R8:R10"/>
    <mergeCell ref="W8:W10"/>
    <mergeCell ref="S8:S10"/>
    <mergeCell ref="U8:U10"/>
    <mergeCell ref="T8:T10"/>
    <mergeCell ref="V8:V10"/>
    <mergeCell ref="X8:X10"/>
    <mergeCell ref="AV8:AV10"/>
    <mergeCell ref="BA6:BC6"/>
    <mergeCell ref="BB8:BB10"/>
    <mergeCell ref="BC8:BC10"/>
    <mergeCell ref="AR8:AR9"/>
    <mergeCell ref="BL8:BL10"/>
    <mergeCell ref="BF8:BF10"/>
    <mergeCell ref="AB8:AB10"/>
    <mergeCell ref="Z8:Z10"/>
    <mergeCell ref="AA8:AA10"/>
    <mergeCell ref="AC8:AC10"/>
    <mergeCell ref="AE8:AE10"/>
    <mergeCell ref="AD8:AD10"/>
    <mergeCell ref="AI8:AI9"/>
    <mergeCell ref="AJ8:AJ9"/>
    <mergeCell ref="AK8:AK9"/>
    <mergeCell ref="AM8:AM9"/>
    <mergeCell ref="BE8:BE10"/>
    <mergeCell ref="BD8:BD10"/>
    <mergeCell ref="AW8:AW10"/>
    <mergeCell ref="AX8:AX10"/>
    <mergeCell ref="AQ8:AQ9"/>
    <mergeCell ref="G9:G10"/>
    <mergeCell ref="BH8:BI10"/>
    <mergeCell ref="AP8:AP9"/>
    <mergeCell ref="AI6:AT6"/>
    <mergeCell ref="AI7:AL7"/>
    <mergeCell ref="Y8:Y10"/>
    <mergeCell ref="AO7:AP7"/>
    <mergeCell ref="AG8:AG10"/>
    <mergeCell ref="AL8:AL9"/>
    <mergeCell ref="AT8:AT9"/>
    <mergeCell ref="BH6:BL7"/>
    <mergeCell ref="V7:AA7"/>
    <mergeCell ref="AS8:AS9"/>
    <mergeCell ref="BJ8:BJ10"/>
    <mergeCell ref="BK8:BK10"/>
  </mergeCells>
  <conditionalFormatting sqref="L11:L25">
    <cfRule type="beginsWith" dxfId="53" priority="41" operator="beginsWith" text="Rød">
      <formula>LEFT(L11,LEN("Rød"))="Rød"</formula>
    </cfRule>
    <cfRule type="beginsWith" dxfId="52" priority="42" operator="beginsWith" text="Gul">
      <formula>LEFT(L11,LEN("Gul"))="Gul"</formula>
    </cfRule>
    <cfRule type="beginsWith" dxfId="51" priority="43" operator="beginsWith" text="Grønn">
      <formula>LEFT(L11,LEN("Grønn"))="Grønn"</formula>
    </cfRule>
  </conditionalFormatting>
  <conditionalFormatting sqref="M3 AA5 AA8 AA11:AA25">
    <cfRule type="cellIs" dxfId="50" priority="127" operator="between">
      <formula>101</formula>
      <formula>500</formula>
    </cfRule>
    <cfRule type="cellIs" dxfId="49" priority="128" operator="between">
      <formula>1</formula>
      <formula>100</formula>
    </cfRule>
  </conditionalFormatting>
  <conditionalFormatting sqref="R11:R25">
    <cfRule type="cellIs" dxfId="48" priority="117" operator="between">
      <formula>800</formula>
      <formula>1499</formula>
    </cfRule>
    <cfRule type="cellIs" dxfId="47" priority="116" operator="between">
      <formula>500</formula>
      <formula>799</formula>
    </cfRule>
    <cfRule type="cellIs" dxfId="46" priority="115" operator="between">
      <formula>1</formula>
      <formula>499</formula>
    </cfRule>
    <cfRule type="cellIs" dxfId="45" priority="118" operator="between">
      <formula>1500</formula>
      <formula>2000</formula>
    </cfRule>
  </conditionalFormatting>
  <conditionalFormatting sqref="T2 T8 T11:T25">
    <cfRule type="cellIs" dxfId="44" priority="125" operator="between">
      <formula>1000</formula>
      <formula>1499</formula>
    </cfRule>
    <cfRule type="cellIs" dxfId="43" priority="126" operator="between">
      <formula>1500</formula>
      <formula>2000</formula>
    </cfRule>
    <cfRule type="cellIs" dxfId="42" priority="124" operator="between">
      <formula>600</formula>
      <formula>999</formula>
    </cfRule>
    <cfRule type="cellIs" dxfId="41" priority="123" operator="between">
      <formula>1</formula>
      <formula>599</formula>
    </cfRule>
  </conditionalFormatting>
  <conditionalFormatting sqref="Z11:Z25">
    <cfRule type="cellIs" dxfId="40" priority="70" operator="equal">
      <formula>3</formula>
    </cfRule>
    <cfRule type="cellIs" dxfId="39" priority="71" operator="equal">
      <formula>2</formula>
    </cfRule>
    <cfRule type="cellIs" dxfId="38" priority="72" operator="equal">
      <formula>1</formula>
    </cfRule>
  </conditionalFormatting>
  <conditionalFormatting sqref="AC8">
    <cfRule type="cellIs" dxfId="37" priority="73" operator="between">
      <formula>700</formula>
      <formula>2000</formula>
    </cfRule>
    <cfRule type="cellIs" dxfId="36" priority="74" operator="between">
      <formula>1</formula>
      <formula>699</formula>
    </cfRule>
  </conditionalFormatting>
  <conditionalFormatting sqref="AC11:AC25">
    <cfRule type="cellIs" dxfId="35" priority="129" operator="between">
      <formula>501</formula>
      <formula>2000</formula>
    </cfRule>
    <cfRule type="cellIs" dxfId="34" priority="130" operator="between">
      <formula>1</formula>
      <formula>500</formula>
    </cfRule>
  </conditionalFormatting>
  <conditionalFormatting sqref="AE8 AE11:AE25">
    <cfRule type="cellIs" dxfId="33" priority="131" operator="between">
      <formula>700</formula>
      <formula>2000</formula>
    </cfRule>
    <cfRule type="cellIs" dxfId="32" priority="132" operator="between">
      <formula>1</formula>
      <formula>699</formula>
    </cfRule>
  </conditionalFormatting>
  <conditionalFormatting sqref="AG11:AG20">
    <cfRule type="cellIs" dxfId="31" priority="1" operator="lessThan">
      <formula>1</formula>
    </cfRule>
    <cfRule type="cellIs" dxfId="30" priority="2" operator="greaterThan">
      <formula>75.001</formula>
    </cfRule>
    <cfRule type="cellIs" dxfId="29" priority="3" operator="between">
      <formula>0</formula>
      <formula>75.001</formula>
    </cfRule>
  </conditionalFormatting>
  <conditionalFormatting sqref="AI5:AR5">
    <cfRule type="beginsWith" dxfId="28" priority="22" operator="beginsWith" text="&lt;=26">
      <formula>LEFT(AI5,LEN("&lt;=26"))="&lt;=26"</formula>
    </cfRule>
    <cfRule type="beginsWith" dxfId="27" priority="23" operator="beginsWith" text="&lt;=57">
      <formula>LEFT(AI5,LEN("&lt;=57"))="&lt;=57"</formula>
    </cfRule>
  </conditionalFormatting>
  <conditionalFormatting sqref="AO11:AQ25">
    <cfRule type="containsText" dxfId="26" priority="14" operator="containsText" text="Lav">
      <formula>NOT(ISERROR(SEARCH("Lav",AO11)))</formula>
    </cfRule>
    <cfRule type="containsText" dxfId="25" priority="13" operator="containsText" text="Middels">
      <formula>NOT(ISERROR(SEARCH("Middels",AO11)))</formula>
    </cfRule>
    <cfRule type="containsText" dxfId="24" priority="11" operator="containsText" text="FALSE">
      <formula>NOT(ISERROR(SEARCH("FALSE",AO11)))</formula>
    </cfRule>
    <cfRule type="containsText" dxfId="23" priority="12" operator="containsText" text="Høy">
      <formula>NOT(ISERROR(SEARCH("Høy",AO11)))</formula>
    </cfRule>
  </conditionalFormatting>
  <conditionalFormatting sqref="AS11:AS25">
    <cfRule type="cellIs" dxfId="22" priority="34" operator="between">
      <formula>0.5</formula>
      <formula>26.5</formula>
    </cfRule>
    <cfRule type="cellIs" dxfId="21" priority="33" operator="between">
      <formula>26.5</formula>
      <formula>57.5</formula>
    </cfRule>
    <cfRule type="cellIs" dxfId="20" priority="32" operator="greaterThan">
      <formula>57.5</formula>
    </cfRule>
    <cfRule type="cellIs" dxfId="19" priority="10" operator="equal">
      <formula>0</formula>
    </cfRule>
  </conditionalFormatting>
  <conditionalFormatting sqref="BD11:BD25">
    <cfRule type="cellIs" dxfId="18" priority="109" operator="between">
      <formula>2.5</formula>
      <formula>3.5</formula>
    </cfRule>
    <cfRule type="cellIs" dxfId="17" priority="110" operator="between">
      <formula>1.5</formula>
      <formula>2.4</formula>
    </cfRule>
    <cfRule type="cellIs" dxfId="16" priority="111" operator="between">
      <formula>0</formula>
      <formula>1.4</formula>
    </cfRule>
    <cfRule type="containsErrors" dxfId="15" priority="112">
      <formula>ISERROR(BD11)</formula>
    </cfRule>
  </conditionalFormatting>
  <conditionalFormatting sqref="BE11:BE25">
    <cfRule type="cellIs" dxfId="14" priority="95" operator="equal">
      <formula>"JA"</formula>
    </cfRule>
    <cfRule type="cellIs" dxfId="13" priority="108" operator="equal">
      <formula>"NEI"</formula>
    </cfRule>
  </conditionalFormatting>
  <conditionalFormatting sqref="BF1:BG5 BF6 BF8:BG8">
    <cfRule type="cellIs" dxfId="12" priority="97" operator="between">
      <formula>11</formula>
      <formula>27</formula>
    </cfRule>
    <cfRule type="containsText" priority="96" operator="containsText" text="Not assesed">
      <formula>NOT(ISERROR(SEARCH("Not assesed",BF1)))</formula>
    </cfRule>
    <cfRule type="cellIs" dxfId="11" priority="99" operator="between">
      <formula>4</formula>
      <formula>7</formula>
    </cfRule>
    <cfRule type="cellIs" dxfId="10" priority="100" operator="between">
      <formula>1</formula>
      <formula>3</formula>
    </cfRule>
    <cfRule type="cellIs" dxfId="9" priority="98" operator="between">
      <formula>8</formula>
      <formula>10</formula>
    </cfRule>
  </conditionalFormatting>
  <conditionalFormatting sqref="BI11:BI25">
    <cfRule type="containsText" dxfId="8" priority="105" operator="containsText" text="Høy">
      <formula>NOT(ISERROR(SEARCH("Høy",BI11)))</formula>
    </cfRule>
    <cfRule type="beginsWith" dxfId="7" priority="106" operator="beginsWith" text="Middels">
      <formula>LEFT(BI11,LEN("Middels"))="Middels"</formula>
    </cfRule>
    <cfRule type="beginsWith" dxfId="6" priority="107" operator="beginsWith" text="Lav">
      <formula>LEFT(BI11,LEN("Lav"))="Lav"</formula>
    </cfRule>
  </conditionalFormatting>
  <dataValidations xWindow="749" yWindow="699" count="49">
    <dataValidation type="list" allowBlank="1" showInputMessage="1" showErrorMessage="1" sqref="AW18:AW25" xr:uid="{A63D5A02-BCAD-4558-B7D9-4B27FBE986B8}">
      <formula1>$M$2:$M$4</formula1>
    </dataValidation>
    <dataValidation allowBlank="1" showInputMessage="1" showErrorMessage="1" prompt="OBS! Velg kun 1 basert på rattstørrelse i kolonne X!" sqref="AI7:AL7" xr:uid="{7BB92669-6EBC-4ECD-9559-685E77F8EB68}"/>
    <dataValidation allowBlank="1" showInputMessage="1" showErrorMessage="1" error="Ikke fyll inn kraftmåling dersom ventilratt er mellomstort!!" promptTitle="Riktig kolonne?" prompt="Fyll inn målt maks åpningskraft ved dynamometer, oppgitt i Newton (N) DERSOM VENTILRATT ER LITE!" sqref="AI11:AI25" xr:uid="{BD64F9CD-A6FE-4018-8130-664520086F38}"/>
    <dataValidation allowBlank="1" showInputMessage="1" showErrorMessage="1" promptTitle="Riktig kolonne?" prompt="Fyll inn målt maks åpningskraft ved dynamometer, oppgitt i Newton (N) DERSOM VENTILRATT ER MELLOMSTORT!" sqref="AL11:AL25" xr:uid="{C6C5F9E2-14D6-4629-B4AE-33F22D2FB0F9}"/>
    <dataValidation allowBlank="1" showInputMessage="1" showErrorMessage="1" prompt="OBS! Ved lite eller stort ventilratt gjelder ikke dreiemoment-kraftgrenser" sqref="AS11:AS25" xr:uid="{B9E70836-83D6-4AB1-9F54-1D49328E3B03}"/>
    <dataValidation allowBlank="1" showInputMessage="1" showErrorMessage="1" prompt="Antall omdreininger fra helt stengt til helt åpen. _x000a_Norsok S-002: Manuelle ventiler med gir bør utstyres med aktuator hvis antall &gt;100 fra helt stengt til helt åpen ventil._x000a_Se tabell 6 i veiledning til risikovurdering ventiler_2020" sqref="AA8:AA10" xr:uid="{72682943-7B36-4A33-A696-E57DAA97FC1A}"/>
    <dataValidation allowBlank="1" showInputMessage="1" showErrorMessage="1" prompt="Fyll inn nummer på risikovurdering " sqref="B8:B10" xr:uid="{1A589997-F7D6-4ED4-9E59-A199B9C160B0}"/>
    <dataValidation allowBlank="1" showInputMessage="1" showErrorMessage="1" prompt="Fyll inn område hvor ventil håndteres" sqref="C8:C10" xr:uid="{94C9B03B-7746-4C6E-B723-5E3C6A690977}"/>
    <dataValidation allowBlank="1" showInputMessage="1" showErrorMessage="1" prompt="P (prosessoperatør)_x000a_D (dekksoperatør)_x000a_U (utility)_x000a_M (mekaniker)_x000a_K (kranfører)_x000a_B (boredekk" sqref="D8:J10" xr:uid="{E2C97E86-385D-4175-9C21-0EF8A600FCBB}"/>
    <dataValidation allowBlank="1" showInputMessage="1" showErrorMessage="1" prompt="Fyll inn Tag nummer knyttet opp mot ventil" sqref="K8:K10" xr:uid="{F7EBCA41-8E0E-4F0D-B647-4C4205177288}"/>
    <dataValidation allowBlank="1" showInputMessage="1" showErrorMessage="1" prompt="Fyll inn om ventilen er sikkerhetskritisk og/ eller hyppig i bruk fra nedtrekkmeny JA/ NEI. Se kriterier i kommentar. " sqref="M8:M10" xr:uid="{59041E5C-75DB-422E-8BC2-8853B8050888}"/>
    <dataValidation allowBlank="1" showInputMessage="1" showErrorMessage="1" prompt="Fyll inn hvilken type ventil som opereres/ kartlegges; _x000a_• Hjul/ ratt_x000a_• Håndtak_x000a_• Spak_x000a_• Pedal" sqref="N8:N10" xr:uid="{DA773D2C-5E43-40D3-963B-8DE3D9EAA920}"/>
    <dataValidation allowBlank="1" showInputMessage="1" showErrorMessage="1" prompt="Fyll inn antall minutt ventilen betjenes per manuell betjening " sqref="O8:O10" xr:uid="{6BBDE12E-6ECD-4E8C-9E79-B8E6793BA916}"/>
    <dataValidation allowBlank="1" showInputMessage="1" showErrorMessage="1" prompt="Fyll inn frekvensen som ventilen totalt betjenes for stillingskategori(ene) fra nedtrekkmeny" sqref="P8:P10" xr:uid="{7BD09589-20D3-4241-8F7E-B719E91BB915}"/>
    <dataValidation allowBlank="1" showInputMessage="1" showErrorMessage="1" prompt="Fyll inn antall personer, som deltar i operering av ventil fra nedtrekkmeny" sqref="Q8:Q10" xr:uid="{6C35A6CF-7092-4990-AB11-FCF2D0FEBCE4}"/>
    <dataValidation allowBlank="1" showInputMessage="1" showErrorMessage="1" prompt="Fylll inn horisontal høyde på ventil, oppgitt i millimeter (mm) fra grating (uavhengig av hjelpemidler/ tilkomst) til senter av ventil. Gjelder også skråstilt." sqref="R8:R10" xr:uid="{DCDD1477-71F8-4E5C-808A-11F676831DF9}"/>
    <dataValidation allowBlank="1" showInputMessage="1" showErrorMessage="1" prompt="Fylll inn vertikal høyde på ventil, oppgitt i millimeter (mm) fra grating (uavhengig av hjelpemidler/ tilkomst) til senter av ventilratt." sqref="T8:T10" xr:uid="{09061376-36E2-4557-BB48-B3D146CF63D0}"/>
    <dataValidation allowBlank="1" showInputMessage="1" showErrorMessage="1" prompt="Fyll inn diameter på ventilratt, oppgitt i mm. Ved spak er dette radius og lengde må ganges med to for diameter mm._x000a_(Et ventilratt på 30 cm oppgis som 300 mm). _x000a_" sqref="V8:V10" xr:uid="{FCFD8F9D-D91A-4416-8005-26B40A188CED}"/>
    <dataValidation allowBlank="1" showInputMessage="1" showErrorMessage="1" prompt="Fyll inn grepet basert på nedtrekksmeny under" sqref="Z8:Z10" xr:uid="{A1AB8C91-5FD1-48DA-A458-C3194000D65D}"/>
    <dataValidation allowBlank="1" showInputMessage="1" showErrorMessage="1" promptTitle="Ikke fyll inn! " prompt="Basert på input i diameter autogenereres: ‘Lite-, mellomstort-, stort ventilratt’. Utregning av kraftgrenser vil ikke fungere dersom diameter er &gt;700 mm. _x000a_" sqref="X8:X10" xr:uid="{2857BA04-1515-411B-9C3A-CD2F1CF2E1D0}"/>
    <dataValidation allowBlank="1" showInputMessage="1" showErrorMessage="1" prompt="Fyll inn avstand fra senter av kropp til senter av ventilratt i mm. _x000a_Se tabell 6 i veiledning til risikovurdering ventiler_2020" sqref="AC8:AC10" xr:uid="{689312B6-5F99-4DCD-8FBD-BC8653D1959E}"/>
    <dataValidation allowBlank="1" showInputMessage="1" showErrorMessage="1" prompt="Fyll inn arbeidsområdet, rom for å arbeide, oppgitt i mm_x000a_Se tabell 6 i veiledning til risikovurdering ventiler_2020" sqref="AE8:AE10" xr:uid="{B5F61AF9-315A-4BC5-8081-A50BEA92C5F4}"/>
    <dataValidation allowBlank="1" showInputMessage="1" showErrorMessage="1" prompt="Avstand mellom håndhjul/skrunøkler på ventiler og en hindring_x000a_Se tabell 6 i veiledning til risikovurdering ventiler_2020" sqref="AH8:AH10" xr:uid="{D7A1EDCE-5677-4085-B2B6-519A614E6F69}"/>
    <dataValidation allowBlank="1" showInputMessage="1" showErrorMessage="1" prompt="DERSOM VENTILRATT ER LITE!: Fyll inn målt maks åpningskraft ved dynamometer, oppgitt i Newton (N) " sqref="AI8:AI9" xr:uid="{0674C37E-9F40-42C6-AF08-2E616A8DDC93}"/>
    <dataValidation allowBlank="1" showInputMessage="1" showErrorMessage="1" promptTitle="Ikke fyll inn! " prompt="Denne autogeneres basert på input mot lovkrav for å hjelpe med en oversikt over hvilke ventiler det bør prioriteres tiltak på. " sqref="L8:L10" xr:uid="{1B4D21EB-6B66-49E3-9763-998ED1B15B19}"/>
    <dataValidation allowBlank="1" showInputMessage="1" showErrorMessage="1" prompt="DERSOM VENTILRATT ER MELLOMSTORT!!: Fyll inn målt maks åpningskraft ved dynamometer, oppgitt i Newton (N) " sqref="AL8:AL9" xr:uid="{7972FA90-F631-4749-8D4A-07E661DD8BB0}"/>
    <dataValidation allowBlank="1" showInputMessage="1" showErrorMessage="1" promptTitle="Ikke fyll inn! " prompt="Denne utregnes automatisk fra størrelse og kraft på ventilratt. _x000a_OBS! Cellen forblir hvit ved error. " sqref="AO8:AO9" xr:uid="{CAD56235-59BF-4F8F-86FE-108F15DFBCC7}"/>
    <dataValidation allowBlank="1" showInputMessage="1" showErrorMessage="1" promptTitle="Ikke fyll inn! " prompt="Denne fylles ut automatisk basert på risikoscore kraft" sqref="AR8:AR9" xr:uid="{94462725-FA10-4124-A760-0777320D7ECB}"/>
    <dataValidation allowBlank="1" showInputMessage="1" showErrorMessage="1" promptTitle="Ikke fyll inn! " prompt="Denne autogenerers ved å omregne diameter (fra radius oppgitt i meter) og gange med maks målt vedlikeholdskraft" sqref="AS8:AS9" xr:uid="{1D8240CE-E970-4EAB-A2BE-BC19C070FE04}"/>
    <dataValidation allowBlank="1" showInputMessage="1" showErrorMessage="1" promptTitle="Høyde arbeidsstilling" prompt="Fyll inn høyde til arbeidsstilling i arbeidsstillingen vs. Høyde på grating, basert på nedtrekksmeny " sqref="AU8:AU10" xr:uid="{F2D7EC49-6B75-437B-92E9-6AAF205FB26A}"/>
    <dataValidation allowBlank="1" showInputMessage="1" showErrorMessage="1" prompt="Fyll inn spesifikasjoner knyttet til tilkomst på arbeidsstedet, i excel-arket, basert på nedtrekkmeny" sqref="AV8:AV10" xr:uid="{21D8F6DC-3171-4DBB-83A1-4052F8F9AC2F}"/>
    <dataValidation allowBlank="1" showInputMessage="1" showErrorMessage="1" prompt="Fyll inn adkomst til arbeidsstedet fra nedtrekksmeny under. _x000a_Se kravspesifikasjoner i: NORSOK S 002 -2018, 6.2.1" sqref="AW8:AW10" xr:uid="{CBD3828A-A007-4AF1-989A-6B414C797121}"/>
    <dataValidation allowBlank="1" showInputMessage="1" showErrorMessage="1" prompt="Fyll inn en beskrivelse av tilkomst, arbeidsstilling eller adkomst hvis relevant" sqref="AX8:AX10" xr:uid="{C4B8AB9F-EC9F-4CFC-8117-4258C748FC57}"/>
    <dataValidation allowBlank="1" showInputMessage="1" showErrorMessage="1" prompt="Fyll inn hvordan ventilen påvirkes av varme/ kuldevariasjoner, rør i nærområdet, vedlikeholdsfrekvens, vibrasjon, hastighet, værforhold, klima, belysning, vedlikeholdsfrekvens etc. " sqref="AY8:AY10" xr:uid="{6681697F-6CAB-4752-A700-EB441AEBC429}"/>
    <dataValidation allowBlank="1" showInputMessage="1" showErrorMessage="1" prompt="Fyll inn tilgjengelige hjelpemidler i operering, eksempelvis: _x000a_Rattnøkkel_x000a_Karmøyvinsj/Moped_x000a_Kjetting_x000a_Fastmontert eller løst hjelpemiddel. Fungerer det tilfredsstillende?" sqref="AZ8:AZ10" xr:uid="{E2279DB3-5068-4145-948D-8A39B6BBB613}"/>
    <dataValidation allowBlank="1" showInputMessage="1" showErrorMessage="1" prompt="Fyll inn vekt på ventil hvis relevant" sqref="BA8:BA10" xr:uid="{6F3F4DFB-ED08-4394-AD7C-ACB63EC871D8}"/>
    <dataValidation allowBlank="1" showInputMessage="1" showErrorMessage="1" prompt="Fyll inn frekvens på vedlikehold og demontering, oppgitt per måned" sqref="BB8:BB10" xr:uid="{CF29CB5C-9D69-4A97-9C3A-DCD03F097870}"/>
    <dataValidation allowBlank="1" showInputMessage="1" showErrorMessage="1" prompt="Er det tilrettelagt for materialhåndtering av ventil til verksted i henhold til tabell B1 fra Norsok R-002?_x000a_Se tabell 7 i veiledning til risikovurdering ventiler_2020" sqref="BC8:BC10" xr:uid="{689C1939-6942-4B73-A254-E9AE699D6A67}"/>
    <dataValidation allowBlank="1" showInputMessage="1" showErrorMessage="1" promptTitle="Ikke fyll inn!" prompt="Lovkrav grensesnitt (avvik eller ikke) autogenereres basert på informasjon oppgitt i horisontal høyde, vertikal høyde, antall omdreininger, rekkevidde, arbeidsområde, avstand/ hindring.  _x000a_" sqref="BD8:BD10" xr:uid="{58E0D0EF-7DB0-49CD-91B7-7904E6B22089}"/>
    <dataValidation allowBlank="1" showInputMessage="1" showErrorMessage="1" promptTitle="Ikke fyll inn!" prompt="Denne utregnes automatisk fra størrelse og kraft på ventilratt. _x000a_OBS! Cellen forblir hvit ved error. " sqref="AP8:AP9" xr:uid="{155018C4-23D1-46AB-B9CE-9B59C9DE984C}"/>
    <dataValidation allowBlank="1" showInputMessage="1" showErrorMessage="1" prompt="Fyll inn behov for verifiserende/ spesifikke risikovurderinger; fortrinnsvis REBA, men også eksempelvis NIOSH, KIM løfte og bære, MAC, QEC, ErgoRisk. " sqref="BE8:BE10" xr:uid="{A7B8A571-A77D-4A58-8B59-B09A05F71174}"/>
    <dataValidation allowBlank="1" showInputMessage="1" showErrorMessage="1" prompt="Ytterligere risikovurdering bør utføres ved avvik fra krav- eller kraftmåling._x000a_Fyll inn resultat fra REBA vurdering fra nedtrekksmeny under, hvis relevant" sqref="BF8:BF10" xr:uid="{9213ED8C-7075-4A2A-847D-D8D2109A6125}"/>
    <dataValidation allowBlank="1" showInputMessage="1" showErrorMessage="1" promptTitle="Faglig totalvurdering" prompt="Basert på kraftgrense menn/ kvinner, varighet/ hyppighet, tilkomst/ adkomst og hold dette opp mot eventuelle avvik mot lovkrav. " sqref="BH8:BI10" xr:uid="{7F09B7D2-60C7-4099-95F9-0B146CF3EFFB}"/>
    <dataValidation allowBlank="1" showInputMessage="1" showErrorMessage="1" prompt="Fyll inn begrunnelse for totalvurdering og hva som bør prioriteres videre. Begrunnelse forankres i hvor vidt arbeidsoperasjonen er compliant med samtlige lovkrav og holdes opp mot utførte kraftmålinger." sqref="BJ8:BJ10" xr:uid="{D3AD597A-3540-4049-B6F0-E222A594BE7F}"/>
    <dataValidation allowBlank="1" showInputMessage="1" showErrorMessage="1" promptTitle="Tiltak" prompt="Fyll inn anbefalte tiltak ved hjelp av Norsok S-002 Tiltakshierarki: _x000a_1. Eliminasjon_x000a_2. Substitusjon_x000a_3. Tekniske løsninger_x000a_4. Organisatoriske løsninger_x000a_5. Hjelpemidler på personnivå/ PVU" sqref="BK8:BK10" xr:uid="{047F58E3-77B2-4609-966A-8611BB58522F}"/>
    <dataValidation allowBlank="1" showInputMessage="1" showErrorMessage="1" promptTitle="Eventuelle referanser" prompt="Legg inn eventuelle referanser, bilder, Synerginummer etc." sqref="BL8:BL10" xr:uid="{3848352C-D7E0-4687-A97B-55F42E23B612}"/>
    <dataValidation allowBlank="1" showInputMessage="1" showErrorMessage="1" promptTitle="OBS!" prompt="Fyll inn enten horisontal eller vertikal høyde (alt etter ventilens stilling)" sqref="R11:T20" xr:uid="{7632771B-EA12-47CA-93DF-52AF17AB4DAD}"/>
    <dataValidation allowBlank="1" showInputMessage="1" showErrorMessage="1" prompt="Avstand mellom håndhjul/skrunøkler på ventiler og en hindring, oppgitt i mm. _x000a_Se tabell 6 i veiledning til risikovurdering ventiler_2020" sqref="AG8:AG10" xr:uid="{4FCA4955-8DBC-4309-A0EC-D8CF91CA693A}"/>
    <dataValidation allowBlank="1" showInputMessage="1" showErrorMessage="1" promptTitle="Fyll inn!" prompt="Fyll inn type og modell dynamometer" sqref="AQ8:AQ9" xr:uid="{9A64F449-F866-4D0A-83AD-62F82F7E42C1}"/>
  </dataValidations>
  <pageMargins left="0.25" right="0.25" top="0.75" bottom="0.75" header="0.3" footer="0.3"/>
  <pageSetup paperSize="8" fitToHeight="0" orientation="landscape" r:id="rId1"/>
  <headerFooter>
    <oddHeader>&amp;RErgonomisk risikovurdering av ventiler</oddHeader>
  </headerFooter>
  <legacyDrawing r:id="rId2"/>
  <extLst>
    <ext xmlns:x14="http://schemas.microsoft.com/office/spreadsheetml/2009/9/main" uri="{CCE6A557-97BC-4b89-ADB6-D9C93CAAB3DF}">
      <x14:dataValidations xmlns:xm="http://schemas.microsoft.com/office/excel/2006/main" xWindow="749" yWindow="699" count="11">
        <x14:dataValidation type="list" allowBlank="1" showInputMessage="1" showErrorMessage="1" xr:uid="{8B353AF3-6012-41FE-9878-5CC13FC694D6}">
          <x14:formula1>
            <xm:f>Validation!$F$2:$F$3</xm:f>
          </x14:formula1>
          <xm:sqref>M11:M25</xm:sqref>
        </x14:dataValidation>
        <x14:dataValidation type="list" allowBlank="1" showInputMessage="1" showErrorMessage="1" xr:uid="{E98A4F9D-683E-4ED7-9E10-1655BCACD069}">
          <x14:formula1>
            <xm:f>Validation!$K$2:$K$4</xm:f>
          </x14:formula1>
          <xm:sqref>AW11:AW16</xm:sqref>
        </x14:dataValidation>
        <x14:dataValidation type="list" allowBlank="1" showInputMessage="1" showErrorMessage="1" xr:uid="{215E6791-BFDC-41B4-8261-1B8EC4DB0EBF}">
          <x14:formula1>
            <xm:f>Validation!$J$2:$J$9</xm:f>
          </x14:formula1>
          <xm:sqref>AV11:AV25</xm:sqref>
        </x14:dataValidation>
        <x14:dataValidation type="list" allowBlank="1" showInputMessage="1" showErrorMessage="1" xr:uid="{D9AF07A0-B1FD-457D-AC53-4A9D32CD917C}">
          <x14:formula1>
            <xm:f>Validation!$L$2:$L$4</xm:f>
          </x14:formula1>
          <xm:sqref>AT11:AT25</xm:sqref>
        </x14:dataValidation>
        <x14:dataValidation type="list" allowBlank="1" showInputMessage="1" showErrorMessage="1" xr:uid="{8267EB5D-8B8E-4191-AAA0-FF00ECA43909}">
          <x14:formula1>
            <xm:f>Validation!$M$2:$M$5</xm:f>
          </x14:formula1>
          <xm:sqref>N14:N25</xm:sqref>
        </x14:dataValidation>
        <x14:dataValidation type="list" allowBlank="1" showInputMessage="1" showErrorMessage="1" xr:uid="{5BD07E73-AEA2-4609-90A9-8499FEAD9A28}">
          <x14:formula1>
            <xm:f>Validation!$M$2:$M$6</xm:f>
          </x14:formula1>
          <xm:sqref>N11:N13</xm:sqref>
        </x14:dataValidation>
        <x14:dataValidation type="list" allowBlank="1" showInputMessage="1" showErrorMessage="1" xr:uid="{F58D7B94-92B9-4CEC-8430-5E0019A6B1B5}">
          <x14:formula1>
            <xm:f>Validation!$N$2:$N$8</xm:f>
          </x14:formula1>
          <xm:sqref>P11:P13</xm:sqref>
        </x14:dataValidation>
        <x14:dataValidation type="list" allowBlank="1" showInputMessage="1" showErrorMessage="1" xr:uid="{E64FE00C-A0B3-410C-B9B2-CED9436EDB26}">
          <x14:formula1>
            <xm:f>Validation!$O$2:$O$6</xm:f>
          </x14:formula1>
          <xm:sqref>Q11:Q25</xm:sqref>
        </x14:dataValidation>
        <x14:dataValidation type="list" allowBlank="1" showInputMessage="1" showErrorMessage="1" xr:uid="{038C4CF2-5AB6-49EB-AF63-190FFB2BBB47}">
          <x14:formula1>
            <xm:f>Validation!$P$2:$P$5</xm:f>
          </x14:formula1>
          <xm:sqref>AU11:AU25</xm:sqref>
        </x14:dataValidation>
        <x14:dataValidation type="list" allowBlank="1" showInputMessage="1" showErrorMessage="1" xr:uid="{5048408C-47D0-48B4-A22A-7ABCB4370FEB}">
          <x14:formula1>
            <xm:f>Validation!$Q$2:$Q$5</xm:f>
          </x14:formula1>
          <xm:sqref>Z11:Z25</xm:sqref>
        </x14:dataValidation>
        <x14:dataValidation type="list" allowBlank="1" showInputMessage="1" showErrorMessage="1" xr:uid="{0D80D119-C435-45D8-8109-257974D8E787}">
          <x14:formula1>
            <xm:f>Validation!$E$2:$E$10</xm:f>
          </x14:formula1>
          <xm:sqref>BF11:BF25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33CC"/>
    <pageSetUpPr fitToPage="1"/>
  </sheetPr>
  <dimension ref="A1:AN68"/>
  <sheetViews>
    <sheetView zoomScale="98" zoomScaleNormal="90" workbookViewId="0">
      <selection activeCell="D31" sqref="D31:AE31"/>
    </sheetView>
  </sheetViews>
  <sheetFormatPr defaultRowHeight="14.5" customHeight="1" x14ac:dyDescent="0.35"/>
  <cols>
    <col min="1" max="1" width="3.54296875" style="26" customWidth="1"/>
    <col min="2" max="2" width="11.26953125" style="26" customWidth="1"/>
    <col min="3" max="3" width="32.26953125" customWidth="1"/>
    <col min="4" max="4" width="9.54296875" customWidth="1"/>
    <col min="5" max="5" width="5.81640625" customWidth="1"/>
    <col min="6" max="6" width="6" customWidth="1"/>
    <col min="7" max="7" width="7.453125" customWidth="1"/>
    <col min="8" max="8" width="6" customWidth="1"/>
    <col min="9" max="9" width="6.54296875" customWidth="1"/>
    <col min="10" max="10" width="9.453125" customWidth="1"/>
    <col min="11" max="11" width="5.7265625" customWidth="1"/>
    <col min="12" max="12" width="4.1796875" customWidth="1"/>
    <col min="13" max="13" width="5.54296875" customWidth="1"/>
    <col min="14" max="14" width="11.54296875" customWidth="1"/>
    <col min="15" max="15" width="9.26953125" customWidth="1"/>
    <col min="16" max="16" width="9.7265625" style="64" customWidth="1"/>
    <col min="17" max="17" width="7.26953125" customWidth="1"/>
    <col min="18" max="30" width="4.7265625" customWidth="1"/>
    <col min="31" max="31" width="14.7265625" customWidth="1"/>
  </cols>
  <sheetData>
    <row r="1" spans="2:40" ht="13" customHeight="1" thickBot="1" x14ac:dyDescent="0.4">
      <c r="C1" s="26"/>
      <c r="D1" s="26"/>
      <c r="E1" s="26"/>
      <c r="F1" s="26"/>
      <c r="G1" s="26"/>
      <c r="H1" s="26"/>
      <c r="I1" s="26"/>
      <c r="J1" s="26"/>
      <c r="K1" s="26"/>
      <c r="L1" s="26"/>
      <c r="M1" s="26"/>
      <c r="N1" s="26"/>
      <c r="O1" s="26"/>
      <c r="P1" s="58"/>
      <c r="Q1" s="26"/>
      <c r="R1" s="26"/>
      <c r="S1" s="26"/>
      <c r="T1" s="26"/>
      <c r="U1" s="26"/>
      <c r="V1" s="26"/>
      <c r="W1" s="26"/>
      <c r="X1" s="26"/>
      <c r="Y1" s="26"/>
      <c r="Z1" s="26"/>
      <c r="AA1" s="26"/>
      <c r="AB1" s="26"/>
      <c r="AC1" s="26"/>
      <c r="AD1" s="26"/>
      <c r="AE1" s="27"/>
      <c r="AF1" s="26"/>
      <c r="AG1" s="26"/>
      <c r="AH1" s="26"/>
      <c r="AI1" s="26"/>
      <c r="AJ1" s="26"/>
      <c r="AK1" s="26"/>
      <c r="AL1" s="26"/>
      <c r="AM1" s="26"/>
      <c r="AN1" s="26"/>
    </row>
    <row r="2" spans="2:40" ht="46" customHeight="1" thickBot="1" x14ac:dyDescent="0.4">
      <c r="B2" s="424" t="s">
        <v>112</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6"/>
      <c r="AE2" s="433" t="s">
        <v>157</v>
      </c>
      <c r="AF2" s="26"/>
      <c r="AG2" s="26"/>
      <c r="AH2" s="26"/>
      <c r="AI2" s="26"/>
      <c r="AJ2" s="26"/>
      <c r="AK2" s="26"/>
      <c r="AL2" s="26"/>
      <c r="AM2" s="26"/>
      <c r="AN2" s="26"/>
    </row>
    <row r="3" spans="2:40" ht="7.5" customHeight="1" thickBot="1" x14ac:dyDescent="0.4">
      <c r="B3" s="61"/>
      <c r="C3" s="60"/>
      <c r="D3" s="25"/>
      <c r="E3" s="25"/>
      <c r="F3" s="25"/>
      <c r="G3" s="25"/>
      <c r="H3" s="25"/>
      <c r="I3" s="25"/>
      <c r="J3" s="25"/>
      <c r="K3" s="25"/>
      <c r="L3" s="25"/>
      <c r="M3" s="25"/>
      <c r="N3" s="25"/>
      <c r="O3" s="25"/>
      <c r="P3" s="62"/>
      <c r="Q3" s="25"/>
      <c r="R3" s="25"/>
      <c r="S3" s="25"/>
      <c r="T3" s="25"/>
      <c r="U3" s="25"/>
      <c r="V3" s="25"/>
      <c r="W3" s="25"/>
      <c r="X3" s="25"/>
      <c r="Y3" s="25"/>
      <c r="Z3" s="25"/>
      <c r="AA3" s="25"/>
      <c r="AB3" s="25"/>
      <c r="AC3" s="25"/>
      <c r="AD3" s="59"/>
      <c r="AE3" s="434"/>
      <c r="AF3" s="26"/>
      <c r="AG3" s="26"/>
      <c r="AH3" s="26"/>
      <c r="AI3" s="26"/>
      <c r="AJ3" s="26"/>
      <c r="AK3" s="26"/>
      <c r="AL3" s="26"/>
      <c r="AM3" s="26"/>
      <c r="AN3" s="26"/>
    </row>
    <row r="4" spans="2:40" ht="26.5" customHeight="1" x14ac:dyDescent="0.35">
      <c r="B4" s="147" t="s">
        <v>115</v>
      </c>
      <c r="C4" s="143"/>
      <c r="D4" s="346" t="s">
        <v>8</v>
      </c>
      <c r="E4" s="150" t="s">
        <v>139</v>
      </c>
      <c r="F4" s="77"/>
      <c r="G4" s="78"/>
      <c r="H4" s="78"/>
      <c r="I4" s="35"/>
      <c r="J4" s="35"/>
      <c r="K4" s="35"/>
      <c r="L4" s="1"/>
      <c r="M4" s="1"/>
      <c r="N4" s="1"/>
      <c r="O4" s="1"/>
      <c r="P4" s="454">
        <f>G6+O6</f>
        <v>0</v>
      </c>
      <c r="Q4" s="352" t="s">
        <v>0</v>
      </c>
      <c r="R4" s="365" t="s">
        <v>1</v>
      </c>
      <c r="S4" s="366"/>
      <c r="T4" s="366"/>
      <c r="U4" s="366"/>
      <c r="V4" s="366"/>
      <c r="W4" s="366"/>
      <c r="X4" s="366"/>
      <c r="Y4" s="366"/>
      <c r="Z4" s="366"/>
      <c r="AA4" s="366"/>
      <c r="AB4" s="366"/>
      <c r="AC4" s="366"/>
      <c r="AD4" s="367"/>
      <c r="AE4" s="460" t="s">
        <v>15</v>
      </c>
      <c r="AF4" s="26"/>
      <c r="AG4" s="26"/>
      <c r="AH4" s="26"/>
      <c r="AI4" s="26"/>
      <c r="AJ4" s="26"/>
      <c r="AK4" s="26"/>
      <c r="AL4" s="26"/>
      <c r="AM4" s="26"/>
      <c r="AN4" s="26"/>
    </row>
    <row r="5" spans="2:40" ht="27.75" customHeight="1" thickBot="1" x14ac:dyDescent="0.4">
      <c r="B5" s="335" t="s">
        <v>116</v>
      </c>
      <c r="C5" s="337"/>
      <c r="D5" s="347"/>
      <c r="E5" s="80" t="s">
        <v>140</v>
      </c>
      <c r="F5" s="81"/>
      <c r="G5" s="33"/>
      <c r="H5" s="33"/>
      <c r="I5" s="33"/>
      <c r="J5" s="33"/>
      <c r="K5" s="33"/>
      <c r="L5" s="2"/>
      <c r="M5" s="2" t="s">
        <v>173</v>
      </c>
      <c r="N5" s="2"/>
      <c r="O5" s="2"/>
      <c r="P5" s="455"/>
      <c r="Q5" s="353"/>
      <c r="R5" s="101"/>
      <c r="S5" s="350">
        <v>1</v>
      </c>
      <c r="T5" s="350"/>
      <c r="U5" s="350"/>
      <c r="V5" s="350"/>
      <c r="W5" s="350">
        <v>2</v>
      </c>
      <c r="X5" s="350"/>
      <c r="Y5" s="350"/>
      <c r="Z5" s="350"/>
      <c r="AA5" s="350">
        <v>3</v>
      </c>
      <c r="AB5" s="350"/>
      <c r="AC5" s="350"/>
      <c r="AD5" s="351"/>
      <c r="AE5" s="461"/>
      <c r="AF5" s="26"/>
      <c r="AG5" s="26"/>
      <c r="AH5" s="26"/>
      <c r="AI5" s="26"/>
      <c r="AJ5" s="26"/>
      <c r="AK5" s="26"/>
      <c r="AL5" s="26"/>
      <c r="AM5" s="26"/>
      <c r="AN5" s="26"/>
    </row>
    <row r="6" spans="2:40" ht="20.149999999999999" customHeight="1" thickBot="1" x14ac:dyDescent="0.4">
      <c r="B6" s="336"/>
      <c r="C6" s="338"/>
      <c r="D6" s="347"/>
      <c r="E6" s="451" t="s">
        <v>138</v>
      </c>
      <c r="F6" s="452"/>
      <c r="G6" s="87">
        <v>0</v>
      </c>
      <c r="H6" s="33"/>
      <c r="I6" s="33"/>
      <c r="J6" s="74"/>
      <c r="K6" s="74"/>
      <c r="L6" s="75"/>
      <c r="M6" s="85" t="s">
        <v>137</v>
      </c>
      <c r="N6" s="86"/>
      <c r="O6" s="87">
        <v>0</v>
      </c>
      <c r="P6" s="456"/>
      <c r="Q6" s="353"/>
      <c r="R6" s="328" t="s">
        <v>2</v>
      </c>
      <c r="S6" s="102">
        <v>1</v>
      </c>
      <c r="T6" s="103">
        <v>1</v>
      </c>
      <c r="U6" s="103">
        <v>1</v>
      </c>
      <c r="V6" s="104">
        <v>1</v>
      </c>
      <c r="W6" s="102">
        <v>2</v>
      </c>
      <c r="X6" s="103">
        <v>2</v>
      </c>
      <c r="Y6" s="103">
        <v>2</v>
      </c>
      <c r="Z6" s="104">
        <v>2</v>
      </c>
      <c r="AA6" s="102">
        <v>3</v>
      </c>
      <c r="AB6" s="103">
        <v>3</v>
      </c>
      <c r="AC6" s="103">
        <v>3</v>
      </c>
      <c r="AD6" s="105">
        <v>3</v>
      </c>
      <c r="AE6" s="461"/>
      <c r="AF6" s="26"/>
      <c r="AG6" s="26"/>
      <c r="AH6" s="26"/>
      <c r="AI6" s="26"/>
      <c r="AJ6" s="26"/>
      <c r="AK6" s="26"/>
      <c r="AL6" s="26"/>
      <c r="AM6" s="26"/>
      <c r="AN6" s="26"/>
    </row>
    <row r="7" spans="2:40" ht="20.149999999999999" customHeight="1" thickBot="1" x14ac:dyDescent="0.4">
      <c r="B7" s="148" t="s">
        <v>147</v>
      </c>
      <c r="C7" s="144"/>
      <c r="D7" s="347"/>
      <c r="E7" s="79"/>
      <c r="F7" s="35"/>
      <c r="G7" s="35"/>
      <c r="H7" s="35"/>
      <c r="I7" s="35"/>
      <c r="J7" s="35"/>
      <c r="K7" s="35"/>
      <c r="L7" s="1"/>
      <c r="M7" s="1"/>
      <c r="N7" s="1"/>
      <c r="O7" s="1"/>
      <c r="P7" s="472">
        <f>G10+O10</f>
        <v>0</v>
      </c>
      <c r="Q7" s="354"/>
      <c r="R7" s="328"/>
      <c r="S7" s="106">
        <v>1</v>
      </c>
      <c r="T7" s="106">
        <v>2</v>
      </c>
      <c r="U7" s="106">
        <v>3</v>
      </c>
      <c r="V7" s="106">
        <v>4</v>
      </c>
      <c r="W7" s="106">
        <v>1</v>
      </c>
      <c r="X7" s="106">
        <v>2</v>
      </c>
      <c r="Y7" s="106">
        <v>3</v>
      </c>
      <c r="Z7" s="106">
        <v>4</v>
      </c>
      <c r="AA7" s="106">
        <v>1</v>
      </c>
      <c r="AB7" s="106">
        <v>2</v>
      </c>
      <c r="AC7" s="106">
        <v>3</v>
      </c>
      <c r="AD7" s="107">
        <v>4</v>
      </c>
      <c r="AE7" s="461"/>
      <c r="AF7" s="26"/>
      <c r="AG7" s="26"/>
      <c r="AH7" s="26"/>
      <c r="AI7" s="26"/>
      <c r="AJ7" s="26"/>
      <c r="AK7" s="26"/>
      <c r="AL7" s="26"/>
      <c r="AM7" s="26"/>
      <c r="AN7" s="26"/>
    </row>
    <row r="8" spans="2:40" ht="20.149999999999999" customHeight="1" x14ac:dyDescent="0.35">
      <c r="B8" s="335" t="s">
        <v>117</v>
      </c>
      <c r="C8" s="510"/>
      <c r="D8" s="347"/>
      <c r="E8" s="151" t="s">
        <v>141</v>
      </c>
      <c r="F8" s="81"/>
      <c r="G8" s="33"/>
      <c r="H8" s="33"/>
      <c r="I8" s="33"/>
      <c r="J8" s="33"/>
      <c r="K8" s="33"/>
      <c r="L8" s="2"/>
      <c r="M8" s="2"/>
      <c r="N8" s="2"/>
      <c r="O8" s="2"/>
      <c r="P8" s="473"/>
      <c r="Q8" s="326" t="s">
        <v>3</v>
      </c>
      <c r="R8" s="108">
        <v>1</v>
      </c>
      <c r="S8" s="109">
        <v>1</v>
      </c>
      <c r="T8" s="109">
        <v>2</v>
      </c>
      <c r="U8" s="109">
        <v>3</v>
      </c>
      <c r="V8" s="109">
        <v>4</v>
      </c>
      <c r="W8" s="109">
        <v>1</v>
      </c>
      <c r="X8" s="109">
        <v>2</v>
      </c>
      <c r="Y8" s="109">
        <v>3</v>
      </c>
      <c r="Z8" s="109">
        <v>5</v>
      </c>
      <c r="AA8" s="109">
        <v>3</v>
      </c>
      <c r="AB8" s="109">
        <v>3</v>
      </c>
      <c r="AC8" s="109">
        <v>5</v>
      </c>
      <c r="AD8" s="110">
        <v>6</v>
      </c>
      <c r="AE8" s="461"/>
      <c r="AF8" s="26"/>
      <c r="AG8" s="26"/>
      <c r="AH8" s="26"/>
      <c r="AI8" s="26"/>
      <c r="AJ8" s="26"/>
      <c r="AK8" s="26"/>
      <c r="AL8" s="26"/>
      <c r="AM8" s="26"/>
      <c r="AN8" s="26"/>
    </row>
    <row r="9" spans="2:40" ht="20.149999999999999" customHeight="1" thickBot="1" x14ac:dyDescent="0.4">
      <c r="B9" s="513"/>
      <c r="C9" s="511"/>
      <c r="D9" s="347"/>
      <c r="E9" s="121" t="s">
        <v>142</v>
      </c>
      <c r="F9" s="81"/>
      <c r="G9" s="33"/>
      <c r="H9" s="33"/>
      <c r="I9" s="33"/>
      <c r="J9" s="33"/>
      <c r="K9" s="33"/>
      <c r="L9" s="2"/>
      <c r="M9" s="2" t="s">
        <v>173</v>
      </c>
      <c r="N9" s="2"/>
      <c r="O9" s="2"/>
      <c r="P9" s="473"/>
      <c r="Q9" s="327"/>
      <c r="R9" s="108">
        <v>2</v>
      </c>
      <c r="S9" s="109">
        <v>2</v>
      </c>
      <c r="T9" s="109">
        <v>3</v>
      </c>
      <c r="U9" s="109">
        <v>4</v>
      </c>
      <c r="V9" s="109">
        <v>5</v>
      </c>
      <c r="W9" s="109">
        <v>3</v>
      </c>
      <c r="X9" s="109">
        <v>4</v>
      </c>
      <c r="Y9" s="109">
        <v>5</v>
      </c>
      <c r="Z9" s="109">
        <v>6</v>
      </c>
      <c r="AA9" s="109">
        <v>4</v>
      </c>
      <c r="AB9" s="109">
        <v>5</v>
      </c>
      <c r="AC9" s="109">
        <v>6</v>
      </c>
      <c r="AD9" s="110">
        <v>7</v>
      </c>
      <c r="AE9" s="461"/>
      <c r="AF9" s="26"/>
      <c r="AG9" s="26"/>
      <c r="AH9" s="26"/>
      <c r="AI9" s="26"/>
      <c r="AJ9" s="26"/>
      <c r="AK9" s="26"/>
      <c r="AL9" s="26"/>
      <c r="AM9" s="26"/>
      <c r="AN9" s="26"/>
    </row>
    <row r="10" spans="2:40" ht="20.149999999999999" customHeight="1" thickBot="1" x14ac:dyDescent="0.4">
      <c r="B10" s="513"/>
      <c r="C10" s="511"/>
      <c r="D10" s="347"/>
      <c r="E10" s="451" t="s">
        <v>138</v>
      </c>
      <c r="F10" s="452"/>
      <c r="G10" s="97">
        <v>0</v>
      </c>
      <c r="H10" s="74"/>
      <c r="I10" s="74"/>
      <c r="J10" s="74"/>
      <c r="K10" s="74"/>
      <c r="L10" s="75"/>
      <c r="M10" s="85" t="s">
        <v>137</v>
      </c>
      <c r="N10" s="86"/>
      <c r="O10" s="97">
        <v>0</v>
      </c>
      <c r="P10" s="474"/>
      <c r="Q10" s="327"/>
      <c r="R10" s="108">
        <v>3</v>
      </c>
      <c r="S10" s="109">
        <v>2</v>
      </c>
      <c r="T10" s="109">
        <v>4</v>
      </c>
      <c r="U10" s="109">
        <v>5</v>
      </c>
      <c r="V10" s="109">
        <v>6</v>
      </c>
      <c r="W10" s="109">
        <v>4</v>
      </c>
      <c r="X10" s="109">
        <v>5</v>
      </c>
      <c r="Y10" s="109">
        <v>6</v>
      </c>
      <c r="Z10" s="109">
        <v>7</v>
      </c>
      <c r="AA10" s="109">
        <v>5</v>
      </c>
      <c r="AB10" s="109">
        <v>6</v>
      </c>
      <c r="AC10" s="109">
        <v>7</v>
      </c>
      <c r="AD10" s="110">
        <v>8</v>
      </c>
      <c r="AE10" s="461"/>
      <c r="AF10" s="26"/>
      <c r="AG10" s="26"/>
      <c r="AH10" s="26"/>
      <c r="AI10" s="26"/>
      <c r="AJ10" s="26"/>
      <c r="AK10" s="26"/>
      <c r="AL10" s="26"/>
      <c r="AM10" s="26"/>
      <c r="AN10" s="26"/>
    </row>
    <row r="11" spans="2:40" ht="20.149999999999999" customHeight="1" thickBot="1" x14ac:dyDescent="0.4">
      <c r="B11" s="513"/>
      <c r="C11" s="511"/>
      <c r="D11" s="347"/>
      <c r="E11" s="82"/>
      <c r="F11" s="81"/>
      <c r="G11" s="33"/>
      <c r="H11" s="33"/>
      <c r="I11" s="33"/>
      <c r="J11" s="33"/>
      <c r="K11" s="33"/>
      <c r="L11" s="2"/>
      <c r="M11" s="2"/>
      <c r="N11" s="2"/>
      <c r="O11" s="2"/>
      <c r="P11" s="355">
        <f>G14+O14</f>
        <v>0</v>
      </c>
      <c r="Q11" s="327"/>
      <c r="R11" s="108">
        <v>4</v>
      </c>
      <c r="S11" s="109">
        <v>3</v>
      </c>
      <c r="T11" s="109">
        <v>5</v>
      </c>
      <c r="U11" s="109">
        <v>6</v>
      </c>
      <c r="V11" s="109">
        <v>7</v>
      </c>
      <c r="W11" s="109">
        <v>5</v>
      </c>
      <c r="X11" s="109">
        <v>6</v>
      </c>
      <c r="Y11" s="109">
        <v>7</v>
      </c>
      <c r="Z11" s="109">
        <v>8</v>
      </c>
      <c r="AA11" s="109">
        <v>6</v>
      </c>
      <c r="AB11" s="109">
        <v>7</v>
      </c>
      <c r="AC11" s="109">
        <v>8</v>
      </c>
      <c r="AD11" s="110">
        <v>9</v>
      </c>
      <c r="AE11" s="462"/>
      <c r="AF11" s="26"/>
      <c r="AG11" s="26"/>
      <c r="AH11" s="26"/>
      <c r="AI11" s="26"/>
      <c r="AJ11" s="26"/>
      <c r="AK11" s="26"/>
      <c r="AL11" s="26"/>
      <c r="AM11" s="26"/>
      <c r="AN11" s="26"/>
    </row>
    <row r="12" spans="2:40" ht="20.149999999999999" customHeight="1" x14ac:dyDescent="0.35">
      <c r="B12" s="513"/>
      <c r="C12" s="511"/>
      <c r="D12" s="347"/>
      <c r="E12" s="152" t="s">
        <v>143</v>
      </c>
      <c r="F12" s="81"/>
      <c r="G12" s="33"/>
      <c r="H12" s="33"/>
      <c r="I12" s="33"/>
      <c r="J12" s="33"/>
      <c r="K12" s="33"/>
      <c r="L12" s="2"/>
      <c r="M12" s="2"/>
      <c r="N12" s="2"/>
      <c r="O12" s="2"/>
      <c r="P12" s="356"/>
      <c r="Q12" s="327"/>
      <c r="R12" s="108">
        <v>5</v>
      </c>
      <c r="S12" s="109">
        <v>4</v>
      </c>
      <c r="T12" s="109">
        <v>6</v>
      </c>
      <c r="U12" s="109">
        <v>7</v>
      </c>
      <c r="V12" s="109">
        <v>8</v>
      </c>
      <c r="W12" s="109">
        <v>6</v>
      </c>
      <c r="X12" s="109">
        <v>7</v>
      </c>
      <c r="Y12" s="109">
        <v>8</v>
      </c>
      <c r="Z12" s="109">
        <v>9</v>
      </c>
      <c r="AA12" s="109">
        <v>7</v>
      </c>
      <c r="AB12" s="109">
        <v>8</v>
      </c>
      <c r="AC12" s="109">
        <v>9</v>
      </c>
      <c r="AD12" s="110">
        <v>9</v>
      </c>
      <c r="AE12" s="463" t="str">
        <f ca="1">(IFERROR(OFFSET(S8,P7-1,MATCH(P4,S6:AD6,0)+P11-2),"No Data"))</f>
        <v>No Data</v>
      </c>
      <c r="AF12" s="26"/>
      <c r="AG12" s="26"/>
      <c r="AH12" s="26"/>
      <c r="AI12" s="26"/>
      <c r="AJ12" s="26"/>
      <c r="AK12" s="26"/>
      <c r="AL12" s="26"/>
      <c r="AM12" s="26"/>
      <c r="AN12" s="26"/>
    </row>
    <row r="13" spans="2:40" ht="15" customHeight="1" thickBot="1" x14ac:dyDescent="0.4">
      <c r="B13" s="513"/>
      <c r="C13" s="511"/>
      <c r="D13" s="347"/>
      <c r="E13" s="121" t="s">
        <v>2</v>
      </c>
      <c r="F13" s="81"/>
      <c r="G13" s="33"/>
      <c r="H13" s="33"/>
      <c r="I13" s="33"/>
      <c r="J13" s="33"/>
      <c r="K13" s="33"/>
      <c r="L13" s="2"/>
      <c r="M13" s="2" t="s">
        <v>173</v>
      </c>
      <c r="N13" s="2"/>
      <c r="O13" s="2"/>
      <c r="P13" s="356"/>
      <c r="Q13" s="466"/>
      <c r="R13" s="467"/>
      <c r="S13" s="467"/>
      <c r="T13" s="467"/>
      <c r="U13" s="467"/>
      <c r="V13" s="467"/>
      <c r="W13" s="467"/>
      <c r="X13" s="467"/>
      <c r="Y13" s="467"/>
      <c r="Z13" s="467"/>
      <c r="AA13" s="467"/>
      <c r="AB13" s="467"/>
      <c r="AC13" s="467"/>
      <c r="AD13" s="468"/>
      <c r="AE13" s="464"/>
      <c r="AF13" s="26"/>
      <c r="AG13" s="26"/>
      <c r="AH13" s="26"/>
      <c r="AI13" s="26"/>
      <c r="AJ13" s="26"/>
      <c r="AK13" s="26"/>
      <c r="AL13" s="26"/>
      <c r="AM13" s="26"/>
      <c r="AN13" s="26"/>
    </row>
    <row r="14" spans="2:40" ht="17.5" customHeight="1" thickBot="1" x14ac:dyDescent="0.4">
      <c r="B14" s="513"/>
      <c r="C14" s="511"/>
      <c r="D14" s="349"/>
      <c r="E14" s="451" t="s">
        <v>138</v>
      </c>
      <c r="F14" s="452"/>
      <c r="G14" s="91">
        <v>0</v>
      </c>
      <c r="H14" s="74"/>
      <c r="I14" s="74"/>
      <c r="J14" s="74"/>
      <c r="K14" s="74"/>
      <c r="L14" s="75"/>
      <c r="M14" s="85" t="s">
        <v>137</v>
      </c>
      <c r="N14" s="86"/>
      <c r="O14" s="91">
        <v>0</v>
      </c>
      <c r="P14" s="357"/>
      <c r="Q14" s="469"/>
      <c r="R14" s="470"/>
      <c r="S14" s="470"/>
      <c r="T14" s="470"/>
      <c r="U14" s="470"/>
      <c r="V14" s="470"/>
      <c r="W14" s="470"/>
      <c r="X14" s="470"/>
      <c r="Y14" s="470"/>
      <c r="Z14" s="470"/>
      <c r="AA14" s="470"/>
      <c r="AB14" s="470"/>
      <c r="AC14" s="470"/>
      <c r="AD14" s="471"/>
      <c r="AE14" s="465"/>
      <c r="AF14" s="26"/>
      <c r="AG14" s="26"/>
      <c r="AH14" s="26"/>
      <c r="AI14" s="26"/>
      <c r="AJ14" s="26"/>
      <c r="AK14" s="26"/>
      <c r="AL14" s="26"/>
      <c r="AM14" s="26"/>
      <c r="AN14" s="26"/>
    </row>
    <row r="15" spans="2:40" ht="6.65" customHeight="1" thickBot="1" x14ac:dyDescent="0.4">
      <c r="B15" s="513"/>
      <c r="C15" s="512"/>
      <c r="D15" s="342"/>
      <c r="E15" s="343"/>
      <c r="F15" s="343"/>
      <c r="G15" s="343"/>
      <c r="H15" s="343"/>
      <c r="I15" s="343"/>
      <c r="J15" s="343"/>
      <c r="K15" s="343"/>
      <c r="L15" s="343"/>
      <c r="M15" s="343"/>
      <c r="N15" s="343"/>
      <c r="O15" s="343"/>
      <c r="P15" s="343"/>
      <c r="Q15" s="344"/>
      <c r="R15" s="344"/>
      <c r="S15" s="344"/>
      <c r="T15" s="344"/>
      <c r="U15" s="344"/>
      <c r="V15" s="344"/>
      <c r="W15" s="344"/>
      <c r="X15" s="344"/>
      <c r="Y15" s="344"/>
      <c r="Z15" s="344"/>
      <c r="AA15" s="344"/>
      <c r="AB15" s="344"/>
      <c r="AC15" s="344"/>
      <c r="AD15" s="344"/>
      <c r="AE15" s="345"/>
      <c r="AF15" s="26"/>
      <c r="AG15" s="26"/>
      <c r="AH15" s="26"/>
      <c r="AI15" s="26"/>
      <c r="AJ15" s="26"/>
      <c r="AK15" s="26"/>
      <c r="AL15" s="26"/>
      <c r="AM15" s="26"/>
      <c r="AN15" s="26"/>
    </row>
    <row r="16" spans="2:40" ht="26.5" customHeight="1" thickBot="1" x14ac:dyDescent="0.4">
      <c r="B16" s="329" t="s">
        <v>118</v>
      </c>
      <c r="C16" s="508"/>
      <c r="D16" s="346" t="s">
        <v>9</v>
      </c>
      <c r="E16" s="422" t="s">
        <v>181</v>
      </c>
      <c r="F16" s="423"/>
      <c r="G16" s="423"/>
      <c r="H16" s="423"/>
      <c r="I16" s="423"/>
      <c r="J16" s="423"/>
      <c r="K16" s="2"/>
      <c r="L16" s="2"/>
      <c r="M16" s="2"/>
      <c r="N16" s="2"/>
      <c r="O16" s="2"/>
      <c r="P16" s="392">
        <f>G18+O18</f>
        <v>0</v>
      </c>
      <c r="Q16" s="372" t="s">
        <v>39</v>
      </c>
      <c r="R16" s="373"/>
      <c r="S16" s="374"/>
      <c r="T16" s="374"/>
      <c r="U16" s="374"/>
      <c r="V16" s="374"/>
      <c r="W16" s="374"/>
      <c r="X16" s="374"/>
      <c r="Y16" s="374"/>
      <c r="Z16" s="374"/>
      <c r="AA16" s="374"/>
      <c r="AB16" s="374"/>
      <c r="AC16" s="374"/>
      <c r="AD16" s="375"/>
      <c r="AE16" s="453" t="s">
        <v>40</v>
      </c>
      <c r="AF16" s="26"/>
      <c r="AG16" s="26"/>
      <c r="AH16" s="26"/>
      <c r="AI16" s="26"/>
      <c r="AJ16" s="26"/>
      <c r="AK16" s="26"/>
      <c r="AL16" s="26"/>
      <c r="AM16" s="26"/>
      <c r="AN16" s="26"/>
    </row>
    <row r="17" spans="2:40" ht="20.149999999999999" customHeight="1" thickBot="1" x14ac:dyDescent="0.4">
      <c r="B17" s="330"/>
      <c r="C17" s="509"/>
      <c r="D17" s="347"/>
      <c r="E17" s="80" t="s">
        <v>144</v>
      </c>
      <c r="F17" s="76"/>
      <c r="G17" s="76"/>
      <c r="H17" s="76"/>
      <c r="I17" s="76"/>
      <c r="J17" s="76"/>
      <c r="K17" s="2"/>
      <c r="L17" s="2"/>
      <c r="M17" s="2" t="s">
        <v>175</v>
      </c>
      <c r="N17" s="2"/>
      <c r="O17" s="2"/>
      <c r="P17" s="393"/>
      <c r="Q17" s="368" t="s">
        <v>14</v>
      </c>
      <c r="R17" s="369"/>
      <c r="S17" s="383">
        <v>0</v>
      </c>
      <c r="T17" s="359"/>
      <c r="U17" s="384"/>
      <c r="V17" s="358">
        <v>1</v>
      </c>
      <c r="W17" s="359"/>
      <c r="X17" s="384"/>
      <c r="Y17" s="358">
        <v>2</v>
      </c>
      <c r="Z17" s="359"/>
      <c r="AA17" s="384"/>
      <c r="AB17" s="358">
        <v>3</v>
      </c>
      <c r="AC17" s="359"/>
      <c r="AD17" s="360"/>
      <c r="AE17" s="453"/>
      <c r="AF17" s="26"/>
      <c r="AG17" s="26"/>
      <c r="AH17" s="26"/>
      <c r="AI17" s="26"/>
      <c r="AJ17" s="26"/>
      <c r="AK17" s="26"/>
      <c r="AL17" s="26"/>
      <c r="AM17" s="26"/>
      <c r="AN17" s="26"/>
    </row>
    <row r="18" spans="2:40" ht="20.149999999999999" customHeight="1" thickBot="1" x14ac:dyDescent="0.4">
      <c r="B18" s="502" t="s">
        <v>136</v>
      </c>
      <c r="C18" s="503"/>
      <c r="D18" s="348"/>
      <c r="E18" s="451" t="s">
        <v>138</v>
      </c>
      <c r="F18" s="452"/>
      <c r="G18" s="87">
        <v>0</v>
      </c>
      <c r="H18" s="74"/>
      <c r="I18" s="74"/>
      <c r="J18" s="74"/>
      <c r="K18" s="74"/>
      <c r="L18" s="75"/>
      <c r="M18" s="85" t="s">
        <v>137</v>
      </c>
      <c r="N18" s="86"/>
      <c r="O18" s="87">
        <v>0</v>
      </c>
      <c r="P18" s="394"/>
      <c r="Q18" s="370"/>
      <c r="R18" s="371"/>
      <c r="S18" s="385" t="s">
        <v>34</v>
      </c>
      <c r="T18" s="362"/>
      <c r="U18" s="363"/>
      <c r="V18" s="361" t="s">
        <v>35</v>
      </c>
      <c r="W18" s="362"/>
      <c r="X18" s="363"/>
      <c r="Y18" s="361" t="s">
        <v>48</v>
      </c>
      <c r="Z18" s="362"/>
      <c r="AA18" s="363"/>
      <c r="AB18" s="361" t="s">
        <v>180</v>
      </c>
      <c r="AC18" s="362"/>
      <c r="AD18" s="364"/>
      <c r="AE18" s="98">
        <f>(IFERROR(SUM(G18+O18),"0"))</f>
        <v>0</v>
      </c>
      <c r="AF18" s="26"/>
      <c r="AG18" s="26"/>
      <c r="AH18" s="26"/>
      <c r="AI18" s="26"/>
      <c r="AJ18" s="26"/>
      <c r="AK18" s="26"/>
      <c r="AL18" s="26"/>
      <c r="AM18" s="26"/>
      <c r="AN18" s="26"/>
    </row>
    <row r="19" spans="2:40" ht="7.5" customHeight="1" thickBot="1" x14ac:dyDescent="0.4">
      <c r="B19" s="504"/>
      <c r="C19" s="505"/>
      <c r="D19" s="499"/>
      <c r="E19" s="499"/>
      <c r="F19" s="499"/>
      <c r="G19" s="499"/>
      <c r="H19" s="499"/>
      <c r="I19" s="499"/>
      <c r="J19" s="499"/>
      <c r="K19" s="499"/>
      <c r="L19" s="499"/>
      <c r="M19" s="499"/>
      <c r="N19" s="499"/>
      <c r="O19" s="499"/>
      <c r="P19" s="499"/>
      <c r="Q19" s="500"/>
      <c r="R19" s="500"/>
      <c r="S19" s="500"/>
      <c r="T19" s="500"/>
      <c r="U19" s="500"/>
      <c r="V19" s="500"/>
      <c r="W19" s="500"/>
      <c r="X19" s="500"/>
      <c r="Y19" s="500"/>
      <c r="Z19" s="500"/>
      <c r="AA19" s="500"/>
      <c r="AB19" s="500"/>
      <c r="AC19" s="500"/>
      <c r="AD19" s="500"/>
      <c r="AE19" s="501"/>
      <c r="AF19" s="26"/>
      <c r="AG19" s="26"/>
      <c r="AH19" s="26"/>
      <c r="AI19" s="26"/>
      <c r="AJ19" s="26"/>
      <c r="AK19" s="26"/>
      <c r="AL19" s="26"/>
      <c r="AM19" s="26"/>
      <c r="AN19" s="26"/>
    </row>
    <row r="20" spans="2:40" ht="20.149999999999999" customHeight="1" x14ac:dyDescent="0.35">
      <c r="B20" s="504"/>
      <c r="C20" s="505"/>
      <c r="D20" s="475" t="s">
        <v>13</v>
      </c>
      <c r="E20" s="149" t="s">
        <v>145</v>
      </c>
      <c r="F20" s="6"/>
      <c r="G20" s="6"/>
      <c r="H20" s="6"/>
      <c r="I20" s="6"/>
      <c r="J20" s="6"/>
      <c r="K20" s="2"/>
      <c r="L20" s="2"/>
      <c r="M20" s="2"/>
      <c r="N20" s="2"/>
      <c r="O20" s="2"/>
      <c r="P20" s="413">
        <f>G23+O23</f>
        <v>0</v>
      </c>
      <c r="Q20" s="403" t="s">
        <v>4</v>
      </c>
      <c r="R20" s="404"/>
      <c r="S20" s="400" t="s">
        <v>5</v>
      </c>
      <c r="T20" s="401"/>
      <c r="U20" s="401"/>
      <c r="V20" s="401"/>
      <c r="W20" s="401"/>
      <c r="X20" s="401"/>
      <c r="Y20" s="402"/>
      <c r="Z20" s="395"/>
      <c r="AA20" s="396"/>
      <c r="AB20" s="396"/>
      <c r="AC20" s="396"/>
      <c r="AD20" s="397"/>
      <c r="AE20" s="482" t="s">
        <v>16</v>
      </c>
      <c r="AF20" s="26"/>
      <c r="AG20" s="26"/>
      <c r="AH20" s="26"/>
      <c r="AI20" s="26"/>
      <c r="AJ20" s="26"/>
      <c r="AK20" s="26"/>
      <c r="AL20" s="26"/>
      <c r="AM20" s="26"/>
      <c r="AN20" s="26"/>
    </row>
    <row r="21" spans="2:40" ht="20.149999999999999" customHeight="1" x14ac:dyDescent="0.35">
      <c r="B21" s="504"/>
      <c r="C21" s="505"/>
      <c r="D21" s="476"/>
      <c r="E21" s="484" t="s">
        <v>146</v>
      </c>
      <c r="F21" s="485"/>
      <c r="G21" s="34"/>
      <c r="H21" s="34"/>
      <c r="I21" s="34"/>
      <c r="J21" s="33"/>
      <c r="K21" s="33"/>
      <c r="L21" s="33"/>
      <c r="M21" s="33"/>
      <c r="N21" s="33"/>
      <c r="O21" s="33"/>
      <c r="P21" s="414"/>
      <c r="Q21" s="403"/>
      <c r="R21" s="404"/>
      <c r="S21" s="111"/>
      <c r="T21" s="389">
        <v>1</v>
      </c>
      <c r="U21" s="390"/>
      <c r="V21" s="391"/>
      <c r="W21" s="389">
        <v>2</v>
      </c>
      <c r="X21" s="390"/>
      <c r="Y21" s="391"/>
      <c r="Z21" s="395"/>
      <c r="AA21" s="396"/>
      <c r="AB21" s="396"/>
      <c r="AC21" s="396"/>
      <c r="AD21" s="397"/>
      <c r="AE21" s="482"/>
      <c r="AF21" s="26"/>
      <c r="AG21" s="26"/>
      <c r="AH21" s="26"/>
      <c r="AI21" s="26"/>
      <c r="AJ21" s="26"/>
      <c r="AK21" s="26"/>
      <c r="AL21" s="26"/>
      <c r="AM21" s="26"/>
      <c r="AN21" s="26"/>
    </row>
    <row r="22" spans="2:40" ht="24" customHeight="1" thickBot="1" x14ac:dyDescent="0.4">
      <c r="B22" s="504"/>
      <c r="C22" s="505"/>
      <c r="D22" s="476"/>
      <c r="E22" s="486"/>
      <c r="F22" s="487"/>
      <c r="G22" s="34"/>
      <c r="H22" s="34"/>
      <c r="I22" s="34"/>
      <c r="J22" s="33"/>
      <c r="K22" s="33"/>
      <c r="L22" s="33"/>
      <c r="M22" s="33" t="s">
        <v>172</v>
      </c>
      <c r="N22" s="33"/>
      <c r="O22" s="33"/>
      <c r="P22" s="414"/>
      <c r="Q22" s="403"/>
      <c r="R22" s="404"/>
      <c r="S22" s="495" t="s">
        <v>6</v>
      </c>
      <c r="T22" s="497"/>
      <c r="U22" s="497"/>
      <c r="V22" s="497"/>
      <c r="W22" s="497"/>
      <c r="X22" s="497"/>
      <c r="Y22" s="498"/>
      <c r="Z22" s="395"/>
      <c r="AA22" s="396"/>
      <c r="AB22" s="396"/>
      <c r="AC22" s="396"/>
      <c r="AD22" s="397"/>
      <c r="AE22" s="482"/>
      <c r="AF22" s="26"/>
      <c r="AG22" s="26"/>
      <c r="AH22" s="26"/>
      <c r="AI22" s="26"/>
      <c r="AJ22" s="26"/>
      <c r="AK22" s="26"/>
      <c r="AL22" s="26"/>
      <c r="AM22" s="26"/>
      <c r="AN22" s="26"/>
    </row>
    <row r="23" spans="2:40" ht="20.149999999999999" customHeight="1" thickBot="1" x14ac:dyDescent="0.4">
      <c r="B23" s="504"/>
      <c r="C23" s="505"/>
      <c r="D23" s="476"/>
      <c r="E23" s="451" t="s">
        <v>138</v>
      </c>
      <c r="F23" s="452"/>
      <c r="G23" s="90">
        <v>0</v>
      </c>
      <c r="H23" s="74"/>
      <c r="I23" s="74"/>
      <c r="J23" s="74"/>
      <c r="K23" s="74"/>
      <c r="L23" s="75"/>
      <c r="M23" s="85" t="s">
        <v>137</v>
      </c>
      <c r="N23" s="86"/>
      <c r="O23" s="90">
        <v>0</v>
      </c>
      <c r="P23" s="415"/>
      <c r="Q23" s="405"/>
      <c r="R23" s="406"/>
      <c r="S23" s="496"/>
      <c r="T23" s="112">
        <v>1</v>
      </c>
      <c r="U23" s="112">
        <v>2</v>
      </c>
      <c r="V23" s="112">
        <v>3</v>
      </c>
      <c r="W23" s="112">
        <v>1</v>
      </c>
      <c r="X23" s="112">
        <v>2</v>
      </c>
      <c r="Y23" s="113">
        <v>3</v>
      </c>
      <c r="Z23" s="395"/>
      <c r="AA23" s="396"/>
      <c r="AB23" s="396"/>
      <c r="AC23" s="396"/>
      <c r="AD23" s="397"/>
      <c r="AE23" s="482"/>
      <c r="AF23" s="26"/>
      <c r="AG23" s="26"/>
      <c r="AH23" s="26"/>
      <c r="AI23" s="26"/>
      <c r="AJ23" s="26"/>
      <c r="AK23" s="26"/>
      <c r="AL23" s="26"/>
      <c r="AM23" s="26"/>
      <c r="AN23" s="26"/>
    </row>
    <row r="24" spans="2:40" ht="20.149999999999999" customHeight="1" x14ac:dyDescent="0.35">
      <c r="B24" s="504"/>
      <c r="C24" s="505"/>
      <c r="D24" s="476"/>
      <c r="E24" s="153" t="s">
        <v>148</v>
      </c>
      <c r="F24" s="1"/>
      <c r="G24" s="1"/>
      <c r="H24" s="1"/>
      <c r="I24" s="1"/>
      <c r="J24" s="1"/>
      <c r="K24" s="1"/>
      <c r="L24" s="1"/>
      <c r="M24" s="1"/>
      <c r="N24" s="1"/>
      <c r="O24" s="1"/>
      <c r="P24" s="416">
        <f>G27</f>
        <v>0</v>
      </c>
      <c r="Q24" s="398" t="s">
        <v>7</v>
      </c>
      <c r="R24" s="399"/>
      <c r="S24" s="114">
        <v>1</v>
      </c>
      <c r="T24" s="115">
        <v>1</v>
      </c>
      <c r="U24" s="115">
        <v>2</v>
      </c>
      <c r="V24" s="115">
        <v>2</v>
      </c>
      <c r="W24" s="115">
        <v>1</v>
      </c>
      <c r="X24" s="115">
        <v>2</v>
      </c>
      <c r="Y24" s="116">
        <v>3</v>
      </c>
      <c r="Z24" s="395"/>
      <c r="AA24" s="396"/>
      <c r="AB24" s="396"/>
      <c r="AC24" s="396"/>
      <c r="AD24" s="397"/>
      <c r="AE24" s="482"/>
      <c r="AF24" s="26"/>
      <c r="AG24" s="26"/>
      <c r="AH24" s="26"/>
      <c r="AI24" s="26"/>
      <c r="AJ24" s="26"/>
      <c r="AK24" s="26"/>
      <c r="AL24" s="26"/>
      <c r="AM24" s="26"/>
      <c r="AN24" s="26"/>
    </row>
    <row r="25" spans="2:40" ht="20.149999999999999" customHeight="1" x14ac:dyDescent="0.35">
      <c r="B25" s="504"/>
      <c r="C25" s="505"/>
      <c r="D25" s="476"/>
      <c r="E25" s="80" t="s">
        <v>152</v>
      </c>
      <c r="F25" s="32"/>
      <c r="G25" s="32"/>
      <c r="H25" s="32"/>
      <c r="I25" s="32"/>
      <c r="J25" s="32"/>
      <c r="K25" s="33"/>
      <c r="L25" s="33"/>
      <c r="M25" s="33"/>
      <c r="N25" s="33"/>
      <c r="O25" s="33"/>
      <c r="P25" s="417"/>
      <c r="Q25" s="398"/>
      <c r="R25" s="399"/>
      <c r="S25" s="114">
        <v>2</v>
      </c>
      <c r="T25" s="115">
        <v>1</v>
      </c>
      <c r="U25" s="115">
        <v>2</v>
      </c>
      <c r="V25" s="115">
        <v>3</v>
      </c>
      <c r="W25" s="115">
        <v>2</v>
      </c>
      <c r="X25" s="115">
        <v>3</v>
      </c>
      <c r="Y25" s="116">
        <v>4</v>
      </c>
      <c r="Z25" s="395"/>
      <c r="AA25" s="396"/>
      <c r="AB25" s="396"/>
      <c r="AC25" s="396"/>
      <c r="AD25" s="397"/>
      <c r="AE25" s="482"/>
      <c r="AF25" s="26"/>
      <c r="AG25" s="26"/>
      <c r="AH25" s="26"/>
      <c r="AI25" s="26"/>
      <c r="AJ25" s="26"/>
      <c r="AK25" s="26"/>
      <c r="AL25" s="26"/>
      <c r="AM25" s="26"/>
      <c r="AN25" s="26"/>
    </row>
    <row r="26" spans="2:40" ht="20.149999999999999" customHeight="1" thickBot="1" x14ac:dyDescent="0.4">
      <c r="B26" s="504"/>
      <c r="C26" s="505"/>
      <c r="D26" s="476"/>
      <c r="E26" s="57"/>
      <c r="F26" s="57"/>
      <c r="G26" s="57"/>
      <c r="H26" s="57"/>
      <c r="I26" s="57"/>
      <c r="J26" s="57"/>
      <c r="K26" s="33"/>
      <c r="L26" s="33"/>
      <c r="M26" s="33"/>
      <c r="N26" s="33"/>
      <c r="O26" s="33"/>
      <c r="P26" s="417"/>
      <c r="Q26" s="398"/>
      <c r="R26" s="399"/>
      <c r="S26" s="114">
        <v>3</v>
      </c>
      <c r="T26" s="115">
        <v>3</v>
      </c>
      <c r="U26" s="115">
        <v>4</v>
      </c>
      <c r="V26" s="115">
        <v>5</v>
      </c>
      <c r="W26" s="115">
        <v>4</v>
      </c>
      <c r="X26" s="115">
        <v>5</v>
      </c>
      <c r="Y26" s="116">
        <v>5</v>
      </c>
      <c r="Z26" s="395"/>
      <c r="AA26" s="396"/>
      <c r="AB26" s="396"/>
      <c r="AC26" s="396"/>
      <c r="AD26" s="397"/>
      <c r="AE26" s="482"/>
      <c r="AF26" s="26"/>
      <c r="AG26" s="26"/>
      <c r="AH26" s="26"/>
      <c r="AI26" s="26"/>
      <c r="AJ26" s="26"/>
      <c r="AK26" s="26"/>
      <c r="AL26" s="26"/>
      <c r="AM26" s="26"/>
      <c r="AN26" s="26"/>
    </row>
    <row r="27" spans="2:40" ht="20.149999999999999" customHeight="1" thickBot="1" x14ac:dyDescent="0.4">
      <c r="B27" s="504"/>
      <c r="C27" s="505"/>
      <c r="D27" s="476"/>
      <c r="E27" s="451" t="s">
        <v>138</v>
      </c>
      <c r="F27" s="452"/>
      <c r="G27" s="89">
        <v>0</v>
      </c>
      <c r="H27" s="74"/>
      <c r="I27" s="74"/>
      <c r="J27" s="74"/>
      <c r="K27" s="74"/>
      <c r="L27" s="75"/>
      <c r="M27" s="339" t="s">
        <v>149</v>
      </c>
      <c r="N27" s="340"/>
      <c r="O27" s="341"/>
      <c r="P27" s="418"/>
      <c r="Q27" s="398"/>
      <c r="R27" s="399"/>
      <c r="S27" s="114">
        <v>4</v>
      </c>
      <c r="T27" s="115">
        <v>4</v>
      </c>
      <c r="U27" s="115">
        <v>5</v>
      </c>
      <c r="V27" s="115">
        <v>5</v>
      </c>
      <c r="W27" s="115">
        <v>5</v>
      </c>
      <c r="X27" s="115">
        <v>6</v>
      </c>
      <c r="Y27" s="116">
        <v>7</v>
      </c>
      <c r="Z27" s="395"/>
      <c r="AA27" s="396"/>
      <c r="AB27" s="396"/>
      <c r="AC27" s="396"/>
      <c r="AD27" s="397"/>
      <c r="AE27" s="483"/>
      <c r="AF27" s="26"/>
      <c r="AG27" s="26"/>
      <c r="AH27" s="26"/>
      <c r="AI27" s="26"/>
      <c r="AJ27" s="26"/>
      <c r="AK27" s="26"/>
      <c r="AL27" s="26"/>
      <c r="AM27" s="26"/>
      <c r="AN27" s="26"/>
    </row>
    <row r="28" spans="2:40" ht="20.149999999999999" customHeight="1" x14ac:dyDescent="0.35">
      <c r="B28" s="504"/>
      <c r="C28" s="505"/>
      <c r="D28" s="476"/>
      <c r="E28" s="153" t="s">
        <v>150</v>
      </c>
      <c r="F28" s="1"/>
      <c r="G28" s="1"/>
      <c r="H28" s="1"/>
      <c r="I28" s="1"/>
      <c r="J28" s="1"/>
      <c r="K28" s="1"/>
      <c r="L28" s="1"/>
      <c r="M28" s="1"/>
      <c r="N28" s="1"/>
      <c r="O28" s="1"/>
      <c r="P28" s="419">
        <f>G30+O30</f>
        <v>0</v>
      </c>
      <c r="Q28" s="398"/>
      <c r="R28" s="399"/>
      <c r="S28" s="114">
        <v>5</v>
      </c>
      <c r="T28" s="115">
        <v>6</v>
      </c>
      <c r="U28" s="115">
        <v>7</v>
      </c>
      <c r="V28" s="115">
        <v>8</v>
      </c>
      <c r="W28" s="115">
        <v>7</v>
      </c>
      <c r="X28" s="115">
        <v>8</v>
      </c>
      <c r="Y28" s="116">
        <v>8</v>
      </c>
      <c r="Z28" s="395"/>
      <c r="AA28" s="396"/>
      <c r="AB28" s="396"/>
      <c r="AC28" s="396"/>
      <c r="AD28" s="397"/>
      <c r="AE28" s="479" t="str">
        <f ca="1">(IFERROR(OFFSET(T24,P20-1,MATCH(P24,T21:Y21,0)+P28-2),"No Data"))</f>
        <v>No Data</v>
      </c>
      <c r="AF28" s="26"/>
      <c r="AG28" s="26"/>
      <c r="AH28" s="26"/>
      <c r="AI28" s="26"/>
      <c r="AJ28" s="26"/>
      <c r="AK28" s="26"/>
      <c r="AL28" s="26"/>
      <c r="AM28" s="26"/>
      <c r="AN28" s="26"/>
    </row>
    <row r="29" spans="2:40" ht="20.149999999999999" customHeight="1" thickBot="1" x14ac:dyDescent="0.4">
      <c r="B29" s="504"/>
      <c r="C29" s="505"/>
      <c r="D29" s="476"/>
      <c r="E29" s="80" t="s">
        <v>151</v>
      </c>
      <c r="F29" s="34"/>
      <c r="G29" s="34"/>
      <c r="H29" s="34"/>
      <c r="I29" s="34"/>
      <c r="J29" s="2"/>
      <c r="K29" s="2"/>
      <c r="L29" s="2"/>
      <c r="M29" s="2" t="s">
        <v>173</v>
      </c>
      <c r="N29" s="2"/>
      <c r="O29" s="2"/>
      <c r="P29" s="420"/>
      <c r="Q29" s="398"/>
      <c r="R29" s="399"/>
      <c r="S29" s="117">
        <v>6</v>
      </c>
      <c r="T29" s="118">
        <v>7</v>
      </c>
      <c r="U29" s="118">
        <v>8</v>
      </c>
      <c r="V29" s="118">
        <v>8</v>
      </c>
      <c r="W29" s="118">
        <v>8</v>
      </c>
      <c r="X29" s="118">
        <v>9</v>
      </c>
      <c r="Y29" s="119">
        <v>9</v>
      </c>
      <c r="Z29" s="395"/>
      <c r="AA29" s="396"/>
      <c r="AB29" s="396"/>
      <c r="AC29" s="396"/>
      <c r="AD29" s="397"/>
      <c r="AE29" s="480"/>
      <c r="AF29" s="26"/>
      <c r="AG29" s="26"/>
      <c r="AH29" s="26"/>
      <c r="AI29" s="26"/>
      <c r="AJ29" s="26"/>
      <c r="AK29" s="26"/>
      <c r="AL29" s="26"/>
      <c r="AM29" s="26"/>
      <c r="AN29" s="26"/>
    </row>
    <row r="30" spans="2:40" ht="20.149999999999999" customHeight="1" thickBot="1" x14ac:dyDescent="0.4">
      <c r="B30" s="504"/>
      <c r="C30" s="505"/>
      <c r="D30" s="348"/>
      <c r="E30" s="451" t="s">
        <v>138</v>
      </c>
      <c r="F30" s="452"/>
      <c r="G30" s="88">
        <v>0</v>
      </c>
      <c r="H30" s="74"/>
      <c r="I30" s="74"/>
      <c r="J30" s="74"/>
      <c r="K30" s="74"/>
      <c r="L30" s="75"/>
      <c r="M30" s="85" t="s">
        <v>137</v>
      </c>
      <c r="N30" s="86"/>
      <c r="O30" s="88">
        <v>0</v>
      </c>
      <c r="P30" s="421"/>
      <c r="Q30" s="407"/>
      <c r="R30" s="408"/>
      <c r="S30" s="408"/>
      <c r="T30" s="408"/>
      <c r="U30" s="408"/>
      <c r="V30" s="408"/>
      <c r="W30" s="408"/>
      <c r="X30" s="408"/>
      <c r="Y30" s="409"/>
      <c r="Z30" s="410"/>
      <c r="AA30" s="411"/>
      <c r="AB30" s="411"/>
      <c r="AC30" s="411"/>
      <c r="AD30" s="412"/>
      <c r="AE30" s="481"/>
      <c r="AF30" s="26"/>
      <c r="AG30" s="26"/>
      <c r="AH30" s="26"/>
      <c r="AI30" s="26"/>
      <c r="AJ30" s="26"/>
      <c r="AK30" s="26"/>
      <c r="AL30" s="26"/>
      <c r="AM30" s="26"/>
      <c r="AN30" s="26"/>
    </row>
    <row r="31" spans="2:40" ht="8.15" customHeight="1" thickBot="1" x14ac:dyDescent="0.4">
      <c r="B31" s="504"/>
      <c r="C31" s="505"/>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4"/>
      <c r="AF31" s="26"/>
      <c r="AG31" s="26"/>
      <c r="AH31" s="26"/>
      <c r="AI31" s="26"/>
      <c r="AJ31" s="26"/>
      <c r="AK31" s="26"/>
      <c r="AL31" s="26"/>
      <c r="AM31" s="26"/>
      <c r="AN31" s="26"/>
    </row>
    <row r="32" spans="2:40" ht="22.5" customHeight="1" x14ac:dyDescent="0.35">
      <c r="B32" s="504"/>
      <c r="C32" s="505"/>
      <c r="D32" s="475" t="s">
        <v>183</v>
      </c>
      <c r="E32" s="153" t="s">
        <v>155</v>
      </c>
      <c r="F32" s="5"/>
      <c r="G32" s="5"/>
      <c r="H32" s="5"/>
      <c r="I32" s="5"/>
      <c r="J32" s="5"/>
      <c r="K32" s="2"/>
      <c r="L32" s="2"/>
      <c r="M32" s="2"/>
      <c r="N32" s="2"/>
      <c r="O32" s="2"/>
      <c r="P32" s="454">
        <f>G36</f>
        <v>0</v>
      </c>
      <c r="Q32" s="457" t="s">
        <v>167</v>
      </c>
      <c r="R32" s="458"/>
      <c r="S32" s="458"/>
      <c r="T32" s="458"/>
      <c r="U32" s="458"/>
      <c r="V32" s="458"/>
      <c r="W32" s="458"/>
      <c r="X32" s="458"/>
      <c r="Y32" s="458"/>
      <c r="Z32" s="458"/>
      <c r="AA32" s="458"/>
      <c r="AB32" s="458"/>
      <c r="AC32" s="458"/>
      <c r="AD32" s="459"/>
      <c r="AE32" s="477" t="s">
        <v>36</v>
      </c>
      <c r="AF32" s="26"/>
      <c r="AG32" s="26"/>
      <c r="AH32" s="26"/>
      <c r="AI32" s="26"/>
      <c r="AJ32" s="26"/>
      <c r="AK32" s="26"/>
      <c r="AL32" s="26"/>
      <c r="AM32" s="26"/>
      <c r="AN32" s="26"/>
    </row>
    <row r="33" spans="2:40" ht="21.75" customHeight="1" thickBot="1" x14ac:dyDescent="0.4">
      <c r="B33" s="504"/>
      <c r="C33" s="505"/>
      <c r="D33" s="476"/>
      <c r="E33" s="80" t="s">
        <v>154</v>
      </c>
      <c r="F33" s="5"/>
      <c r="G33" s="5"/>
      <c r="H33" s="5"/>
      <c r="I33" s="5"/>
      <c r="J33" s="2"/>
      <c r="K33" s="2"/>
      <c r="L33" s="2"/>
      <c r="M33" s="2"/>
      <c r="N33" s="2"/>
      <c r="O33" s="2"/>
      <c r="P33" s="455"/>
      <c r="Q33" s="145" t="s">
        <v>163</v>
      </c>
      <c r="R33" s="331" t="s">
        <v>168</v>
      </c>
      <c r="S33" s="331"/>
      <c r="T33" s="331"/>
      <c r="U33" s="331"/>
      <c r="V33" s="331"/>
      <c r="W33" s="331"/>
      <c r="X33" s="331"/>
      <c r="Y33" s="331"/>
      <c r="Z33" s="331"/>
      <c r="AA33" s="331"/>
      <c r="AB33" s="331"/>
      <c r="AC33" s="331"/>
      <c r="AD33" s="332"/>
      <c r="AE33" s="478"/>
      <c r="AF33" s="26"/>
      <c r="AG33" s="26"/>
      <c r="AH33" s="26"/>
      <c r="AI33" s="26"/>
      <c r="AJ33" s="26"/>
      <c r="AK33" s="26"/>
      <c r="AL33" s="26"/>
      <c r="AM33" s="26"/>
      <c r="AN33" s="26"/>
    </row>
    <row r="34" spans="2:40" ht="21.75" customHeight="1" x14ac:dyDescent="0.35">
      <c r="B34" s="504"/>
      <c r="C34" s="505"/>
      <c r="D34" s="476"/>
      <c r="E34" s="80"/>
      <c r="F34" s="5"/>
      <c r="G34" s="5"/>
      <c r="H34" s="5"/>
      <c r="I34" s="5"/>
      <c r="J34" s="2"/>
      <c r="K34" s="2"/>
      <c r="L34" s="2"/>
      <c r="M34" s="2"/>
      <c r="N34" s="2"/>
      <c r="O34" s="2"/>
      <c r="P34" s="455"/>
      <c r="Q34" s="145" t="s">
        <v>164</v>
      </c>
      <c r="R34" s="333" t="s">
        <v>169</v>
      </c>
      <c r="S34" s="333"/>
      <c r="T34" s="333"/>
      <c r="U34" s="333"/>
      <c r="V34" s="333"/>
      <c r="W34" s="333"/>
      <c r="X34" s="333"/>
      <c r="Y34" s="333"/>
      <c r="Z34" s="333"/>
      <c r="AA34" s="333"/>
      <c r="AB34" s="333"/>
      <c r="AC34" s="333"/>
      <c r="AD34" s="334"/>
      <c r="AE34" s="490" t="str">
        <f>(IFERROR(IF(P32=0,"0",SUM(G36)),"No Data"))</f>
        <v>0</v>
      </c>
      <c r="AF34" s="26"/>
      <c r="AG34" s="26"/>
      <c r="AH34" s="26"/>
      <c r="AI34" s="26"/>
      <c r="AJ34" s="26"/>
      <c r="AK34" s="26"/>
      <c r="AL34" s="26"/>
      <c r="AM34" s="26"/>
      <c r="AN34" s="26"/>
    </row>
    <row r="35" spans="2:40" ht="21.75" customHeight="1" thickBot="1" x14ac:dyDescent="0.4">
      <c r="B35" s="504"/>
      <c r="C35" s="505"/>
      <c r="D35" s="476"/>
      <c r="E35" s="80"/>
      <c r="F35" s="5"/>
      <c r="G35" s="5"/>
      <c r="H35" s="5"/>
      <c r="I35" s="5"/>
      <c r="J35" s="2"/>
      <c r="K35" s="2"/>
      <c r="L35" s="2"/>
      <c r="M35" s="2"/>
      <c r="N35" s="2"/>
      <c r="O35" s="2"/>
      <c r="P35" s="455"/>
      <c r="Q35" s="145" t="s">
        <v>165</v>
      </c>
      <c r="R35" s="331" t="s">
        <v>170</v>
      </c>
      <c r="S35" s="331"/>
      <c r="T35" s="331"/>
      <c r="U35" s="331"/>
      <c r="V35" s="331"/>
      <c r="W35" s="331"/>
      <c r="X35" s="331"/>
      <c r="Y35" s="331"/>
      <c r="Z35" s="331"/>
      <c r="AA35" s="331"/>
      <c r="AB35" s="331"/>
      <c r="AC35" s="331"/>
      <c r="AD35" s="332"/>
      <c r="AE35" s="491"/>
      <c r="AF35" s="26"/>
      <c r="AG35" s="26"/>
      <c r="AH35" s="26"/>
      <c r="AI35" s="26"/>
      <c r="AJ35" s="26"/>
      <c r="AK35" s="26"/>
      <c r="AL35" s="26"/>
      <c r="AM35" s="26"/>
      <c r="AN35" s="26"/>
    </row>
    <row r="36" spans="2:40" ht="20.149999999999999" customHeight="1" thickBot="1" x14ac:dyDescent="0.4">
      <c r="B36" s="504"/>
      <c r="C36" s="505"/>
      <c r="D36" s="348"/>
      <c r="E36" s="451" t="s">
        <v>138</v>
      </c>
      <c r="F36" s="452"/>
      <c r="G36" s="87">
        <v>0</v>
      </c>
      <c r="H36" s="74"/>
      <c r="I36" s="74"/>
      <c r="J36" s="74"/>
      <c r="K36" s="74"/>
      <c r="L36" s="75"/>
      <c r="M36" s="339" t="s">
        <v>149</v>
      </c>
      <c r="N36" s="340"/>
      <c r="O36" s="341"/>
      <c r="P36" s="456"/>
      <c r="Q36" s="146" t="s">
        <v>166</v>
      </c>
      <c r="R36" s="488" t="s">
        <v>171</v>
      </c>
      <c r="S36" s="488"/>
      <c r="T36" s="488"/>
      <c r="U36" s="488"/>
      <c r="V36" s="488"/>
      <c r="W36" s="488"/>
      <c r="X36" s="488"/>
      <c r="Y36" s="488"/>
      <c r="Z36" s="488"/>
      <c r="AA36" s="488"/>
      <c r="AB36" s="488"/>
      <c r="AC36" s="488"/>
      <c r="AD36" s="489"/>
      <c r="AE36" s="492"/>
      <c r="AF36" s="26"/>
      <c r="AG36" s="26"/>
      <c r="AH36" s="26"/>
      <c r="AI36" s="26"/>
      <c r="AJ36" s="26"/>
      <c r="AK36" s="26"/>
      <c r="AL36" s="26"/>
      <c r="AM36" s="26"/>
      <c r="AN36" s="26"/>
    </row>
    <row r="37" spans="2:40" ht="25" hidden="1" customHeight="1" thickBot="1" x14ac:dyDescent="0.4">
      <c r="B37" s="504"/>
      <c r="C37" s="505"/>
      <c r="D37" s="524" t="s">
        <v>46</v>
      </c>
      <c r="E37" s="526" t="s">
        <v>41</v>
      </c>
      <c r="F37" s="493"/>
      <c r="G37" s="493"/>
      <c r="H37" s="493"/>
      <c r="I37" s="493"/>
      <c r="J37" s="494"/>
      <c r="K37" s="526" t="s">
        <v>42</v>
      </c>
      <c r="L37" s="493"/>
      <c r="M37" s="493"/>
      <c r="N37" s="493"/>
      <c r="O37" s="494"/>
      <c r="P37" s="526" t="s">
        <v>43</v>
      </c>
      <c r="Q37" s="530"/>
      <c r="R37" s="530"/>
      <c r="S37" s="531"/>
      <c r="T37" s="548" t="s">
        <v>44</v>
      </c>
      <c r="U37" s="530"/>
      <c r="V37" s="530"/>
      <c r="W37" s="530"/>
      <c r="X37" s="530"/>
      <c r="Y37" s="530"/>
      <c r="Z37" s="530"/>
      <c r="AA37" s="530"/>
      <c r="AB37" s="530"/>
      <c r="AC37" s="530"/>
      <c r="AD37" s="530"/>
      <c r="AE37" s="494"/>
      <c r="AF37" s="26"/>
      <c r="AG37" s="26"/>
      <c r="AH37" s="26"/>
      <c r="AI37" s="26"/>
      <c r="AJ37" s="26"/>
      <c r="AK37" s="26"/>
      <c r="AL37" s="26"/>
      <c r="AM37" s="26"/>
      <c r="AN37" s="26"/>
    </row>
    <row r="38" spans="2:40" ht="20.149999999999999" hidden="1" customHeight="1" thickBot="1" x14ac:dyDescent="0.4">
      <c r="B38" s="504"/>
      <c r="C38" s="505"/>
      <c r="D38" s="525"/>
      <c r="E38" s="527" t="e">
        <f ca="1">AE12+AE18</f>
        <v>#VALUE!</v>
      </c>
      <c r="F38" s="528"/>
      <c r="G38" s="528"/>
      <c r="H38" s="528"/>
      <c r="I38" s="528"/>
      <c r="J38" s="529"/>
      <c r="K38" s="527" t="e">
        <f ca="1">AE28+G36</f>
        <v>#VALUE!</v>
      </c>
      <c r="L38" s="528"/>
      <c r="M38" s="528"/>
      <c r="N38" s="528"/>
      <c r="O38" s="529"/>
      <c r="P38" s="532" t="e">
        <f ca="1">SUMPRODUCT(($D$55:$D$66=$E$38)*($E$54:$P$54=$K$38)*$E$55:$P$66)</f>
        <v>#VALUE!</v>
      </c>
      <c r="Q38" s="533"/>
      <c r="R38" s="533"/>
      <c r="S38" s="534"/>
      <c r="T38" s="527" t="e">
        <f ca="1">P38+O42</f>
        <v>#VALUE!</v>
      </c>
      <c r="U38" s="528"/>
      <c r="V38" s="528"/>
      <c r="W38" s="528"/>
      <c r="X38" s="528"/>
      <c r="Y38" s="528"/>
      <c r="Z38" s="528"/>
      <c r="AA38" s="528"/>
      <c r="AB38" s="528"/>
      <c r="AC38" s="528"/>
      <c r="AD38" s="528"/>
      <c r="AE38" s="529"/>
      <c r="AF38" s="26"/>
      <c r="AG38" s="26"/>
      <c r="AH38" s="26"/>
      <c r="AI38" s="26"/>
      <c r="AJ38" s="26"/>
      <c r="AK38" s="26"/>
      <c r="AL38" s="26"/>
      <c r="AM38" s="26"/>
      <c r="AN38" s="26"/>
    </row>
    <row r="39" spans="2:40" ht="8.5" customHeight="1" thickBot="1" x14ac:dyDescent="0.4">
      <c r="B39" s="504"/>
      <c r="C39" s="505"/>
      <c r="D39" s="493"/>
      <c r="E39" s="547"/>
      <c r="F39" s="547"/>
      <c r="G39" s="547"/>
      <c r="H39" s="547"/>
      <c r="I39" s="547"/>
      <c r="J39" s="547"/>
      <c r="K39" s="547"/>
      <c r="L39" s="547"/>
      <c r="M39" s="547"/>
      <c r="N39" s="547"/>
      <c r="O39" s="547"/>
      <c r="P39" s="493"/>
      <c r="Q39" s="493"/>
      <c r="R39" s="493"/>
      <c r="S39" s="493"/>
      <c r="T39" s="493"/>
      <c r="U39" s="493"/>
      <c r="V39" s="493"/>
      <c r="W39" s="493"/>
      <c r="X39" s="493"/>
      <c r="Y39" s="493"/>
      <c r="Z39" s="493"/>
      <c r="AA39" s="493"/>
      <c r="AB39" s="493"/>
      <c r="AC39" s="493"/>
      <c r="AD39" s="493"/>
      <c r="AE39" s="494"/>
      <c r="AF39" s="26"/>
      <c r="AG39" s="26"/>
      <c r="AH39" s="26"/>
      <c r="AI39" s="26"/>
      <c r="AJ39" s="26"/>
      <c r="AK39" s="26"/>
      <c r="AL39" s="26"/>
      <c r="AM39" s="26"/>
      <c r="AN39" s="26"/>
    </row>
    <row r="40" spans="2:40" ht="28.5" customHeight="1" x14ac:dyDescent="0.35">
      <c r="B40" s="504"/>
      <c r="C40" s="505"/>
      <c r="D40" s="346" t="s">
        <v>184</v>
      </c>
      <c r="E40" s="153" t="s">
        <v>182</v>
      </c>
      <c r="F40" s="1"/>
      <c r="G40" s="1"/>
      <c r="H40" s="1"/>
      <c r="I40" s="1"/>
      <c r="J40" s="1"/>
      <c r="K40" s="1"/>
      <c r="L40" s="1"/>
      <c r="M40" s="1"/>
      <c r="N40" s="1"/>
      <c r="O40" s="84"/>
      <c r="P40" s="448">
        <f>O42</f>
        <v>0</v>
      </c>
      <c r="Q40" s="376" t="s">
        <v>38</v>
      </c>
      <c r="R40" s="374"/>
      <c r="S40" s="374"/>
      <c r="T40" s="374"/>
      <c r="U40" s="374"/>
      <c r="V40" s="374"/>
      <c r="W40" s="374"/>
      <c r="X40" s="374"/>
      <c r="Y40" s="374"/>
      <c r="Z40" s="374"/>
      <c r="AA40" s="374"/>
      <c r="AB40" s="374"/>
      <c r="AC40" s="374"/>
      <c r="AD40" s="375"/>
      <c r="AE40" s="453" t="s">
        <v>37</v>
      </c>
      <c r="AF40" s="26"/>
      <c r="AG40" s="26"/>
      <c r="AH40" s="26"/>
      <c r="AI40" s="26"/>
      <c r="AJ40" s="26"/>
      <c r="AK40" s="26"/>
      <c r="AL40" s="26"/>
      <c r="AM40" s="26"/>
      <c r="AN40" s="26"/>
    </row>
    <row r="41" spans="2:40" ht="31.5" customHeight="1" thickBot="1" x14ac:dyDescent="0.4">
      <c r="B41" s="504"/>
      <c r="C41" s="505"/>
      <c r="D41" s="347"/>
      <c r="E41" s="95" t="s">
        <v>153</v>
      </c>
      <c r="F41" s="75"/>
      <c r="G41" s="75"/>
      <c r="H41" s="75"/>
      <c r="I41" s="75"/>
      <c r="J41" s="75"/>
      <c r="K41" s="75"/>
      <c r="L41" s="75"/>
      <c r="M41" s="74" t="s">
        <v>172</v>
      </c>
      <c r="N41" s="83"/>
      <c r="O41" s="96"/>
      <c r="P41" s="449"/>
      <c r="Q41" s="377"/>
      <c r="R41" s="378"/>
      <c r="S41" s="378"/>
      <c r="T41" s="378"/>
      <c r="U41" s="378"/>
      <c r="V41" s="378"/>
      <c r="W41" s="378"/>
      <c r="X41" s="378"/>
      <c r="Y41" s="378"/>
      <c r="Z41" s="378"/>
      <c r="AA41" s="378"/>
      <c r="AB41" s="378"/>
      <c r="AC41" s="378"/>
      <c r="AD41" s="379"/>
      <c r="AE41" s="478"/>
      <c r="AF41" s="26"/>
      <c r="AG41" s="26"/>
      <c r="AH41" s="26"/>
      <c r="AI41" s="26"/>
      <c r="AJ41" s="26"/>
      <c r="AK41" s="26"/>
      <c r="AL41" s="26"/>
      <c r="AM41" s="26"/>
      <c r="AN41" s="26"/>
    </row>
    <row r="42" spans="2:40" ht="20.149999999999999" customHeight="1" thickBot="1" x14ac:dyDescent="0.4">
      <c r="B42" s="504"/>
      <c r="C42" s="505"/>
      <c r="D42" s="349"/>
      <c r="E42" s="386" t="s">
        <v>156</v>
      </c>
      <c r="F42" s="387"/>
      <c r="G42" s="388"/>
      <c r="H42" s="83"/>
      <c r="I42" s="83"/>
      <c r="J42" s="83"/>
      <c r="K42" s="83"/>
      <c r="L42" s="83"/>
      <c r="M42" s="92" t="s">
        <v>137</v>
      </c>
      <c r="N42" s="93"/>
      <c r="O42" s="94">
        <v>0</v>
      </c>
      <c r="P42" s="450"/>
      <c r="Q42" s="380"/>
      <c r="R42" s="381"/>
      <c r="S42" s="381"/>
      <c r="T42" s="381"/>
      <c r="U42" s="381"/>
      <c r="V42" s="381"/>
      <c r="W42" s="381"/>
      <c r="X42" s="381"/>
      <c r="Y42" s="381"/>
      <c r="Z42" s="381"/>
      <c r="AA42" s="381"/>
      <c r="AB42" s="381"/>
      <c r="AC42" s="381"/>
      <c r="AD42" s="382"/>
      <c r="AE42" s="99" t="str">
        <f>(IFERROR(IF(P40=0,"0",SUM(O42)),"No Data"))</f>
        <v>0</v>
      </c>
      <c r="AF42" s="26"/>
      <c r="AG42" s="26"/>
      <c r="AH42" s="26"/>
      <c r="AI42" s="26"/>
      <c r="AJ42" s="26"/>
      <c r="AK42" s="26"/>
      <c r="AL42" s="26"/>
      <c r="AM42" s="26"/>
      <c r="AN42" s="26"/>
    </row>
    <row r="43" spans="2:40" ht="28" customHeight="1" thickBot="1" x14ac:dyDescent="0.4">
      <c r="B43" s="504"/>
      <c r="C43" s="505"/>
      <c r="D43" s="446" t="s">
        <v>17</v>
      </c>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7"/>
      <c r="AF43" s="26"/>
      <c r="AG43" s="26"/>
      <c r="AH43" s="26"/>
      <c r="AI43" s="26"/>
      <c r="AJ43" s="26"/>
      <c r="AK43" s="26"/>
      <c r="AL43" s="26"/>
      <c r="AM43" s="26"/>
      <c r="AN43" s="26"/>
    </row>
    <row r="44" spans="2:40" ht="24.65" customHeight="1" thickBot="1" x14ac:dyDescent="0.5">
      <c r="B44" s="504"/>
      <c r="C44" s="505"/>
      <c r="D44" s="443" t="s">
        <v>185</v>
      </c>
      <c r="E44" s="440" t="s">
        <v>18</v>
      </c>
      <c r="F44" s="442"/>
      <c r="G44" s="440" t="s">
        <v>19</v>
      </c>
      <c r="H44" s="442"/>
      <c r="I44" s="440" t="s">
        <v>20</v>
      </c>
      <c r="J44" s="441"/>
      <c r="K44" s="442"/>
      <c r="L44" s="440" t="s">
        <v>50</v>
      </c>
      <c r="M44" s="441"/>
      <c r="N44" s="441"/>
      <c r="O44" s="441"/>
      <c r="P44" s="441"/>
      <c r="Q44" s="441"/>
      <c r="R44" s="441"/>
      <c r="S44" s="441"/>
      <c r="T44" s="441"/>
      <c r="U44" s="441"/>
      <c r="V44" s="441"/>
      <c r="W44" s="441"/>
      <c r="X44" s="441"/>
      <c r="Y44" s="441"/>
      <c r="Z44" s="441"/>
      <c r="AA44" s="441"/>
      <c r="AB44" s="441"/>
      <c r="AC44" s="441"/>
      <c r="AD44" s="442"/>
      <c r="AE44" s="120" t="str">
        <f ca="1">IFERROR(T38,"No Data")</f>
        <v>No Data</v>
      </c>
      <c r="AF44" s="26"/>
      <c r="AG44" s="26"/>
      <c r="AH44" s="26"/>
      <c r="AI44" s="26"/>
      <c r="AJ44" s="26"/>
      <c r="AK44" s="26"/>
      <c r="AL44" s="26"/>
      <c r="AM44" s="26"/>
      <c r="AN44" s="26"/>
    </row>
    <row r="45" spans="2:40" ht="24.65" customHeight="1" x14ac:dyDescent="0.35">
      <c r="B45" s="504"/>
      <c r="C45" s="505"/>
      <c r="D45" s="444"/>
      <c r="E45" s="15">
        <v>1</v>
      </c>
      <c r="F45" s="7"/>
      <c r="G45" s="8" t="s">
        <v>21</v>
      </c>
      <c r="H45" s="7"/>
      <c r="I45" s="8" t="s">
        <v>22</v>
      </c>
      <c r="J45" s="7"/>
      <c r="K45" s="16"/>
      <c r="L45" s="535" t="s">
        <v>47</v>
      </c>
      <c r="M45" s="536"/>
      <c r="N45" s="537"/>
      <c r="O45" s="541" t="str">
        <f ca="1">IFERROR(_xlfn.IFS(AE44&lt;1.5,"Negliable Risk. Action not necessary.",AE44&lt;3.5,"Low Risk. Action may be necesarry.",AE44&lt;7.5,"Medium Risk. Action necesarry.",AE44&lt;10.5,"High Risk. Action necesarry soon.",AE44&lt;50,"Very high Risk. Action necessary now."),"No Data")</f>
        <v>No Data</v>
      </c>
      <c r="P45" s="542"/>
      <c r="Q45" s="542"/>
      <c r="R45" s="542"/>
      <c r="S45" s="542"/>
      <c r="T45" s="542"/>
      <c r="U45" s="542"/>
      <c r="V45" s="542"/>
      <c r="W45" s="542"/>
      <c r="X45" s="542"/>
      <c r="Y45" s="542"/>
      <c r="Z45" s="542"/>
      <c r="AA45" s="542"/>
      <c r="AB45" s="542"/>
      <c r="AC45" s="542"/>
      <c r="AD45" s="542"/>
      <c r="AE45" s="543"/>
      <c r="AF45" s="26"/>
      <c r="AG45" s="26"/>
      <c r="AH45" s="26"/>
      <c r="AI45" s="26"/>
      <c r="AJ45" s="26"/>
      <c r="AK45" s="26"/>
      <c r="AL45" s="26"/>
      <c r="AM45" s="26"/>
      <c r="AN45" s="26"/>
    </row>
    <row r="46" spans="2:40" ht="24.65" customHeight="1" thickBot="1" x14ac:dyDescent="0.4">
      <c r="B46" s="504"/>
      <c r="C46" s="505"/>
      <c r="D46" s="444"/>
      <c r="E46" s="17" t="s">
        <v>23</v>
      </c>
      <c r="F46" s="9"/>
      <c r="G46" s="10" t="s">
        <v>24</v>
      </c>
      <c r="H46" s="9"/>
      <c r="I46" s="10" t="s">
        <v>25</v>
      </c>
      <c r="J46" s="9"/>
      <c r="K46" s="18"/>
      <c r="L46" s="538"/>
      <c r="M46" s="539"/>
      <c r="N46" s="540"/>
      <c r="O46" s="544"/>
      <c r="P46" s="545"/>
      <c r="Q46" s="545"/>
      <c r="R46" s="545"/>
      <c r="S46" s="545"/>
      <c r="T46" s="545"/>
      <c r="U46" s="545"/>
      <c r="V46" s="545"/>
      <c r="W46" s="545"/>
      <c r="X46" s="545"/>
      <c r="Y46" s="545"/>
      <c r="Z46" s="545"/>
      <c r="AA46" s="545"/>
      <c r="AB46" s="545"/>
      <c r="AC46" s="545"/>
      <c r="AD46" s="545"/>
      <c r="AE46" s="546"/>
      <c r="AF46" s="26"/>
      <c r="AG46" s="26"/>
      <c r="AH46" s="26"/>
      <c r="AI46" s="26"/>
      <c r="AJ46" s="26"/>
      <c r="AK46" s="26"/>
      <c r="AL46" s="26"/>
      <c r="AM46" s="26"/>
      <c r="AN46" s="26"/>
    </row>
    <row r="47" spans="2:40" ht="24.65" customHeight="1" thickBot="1" x14ac:dyDescent="0.4">
      <c r="B47" s="504"/>
      <c r="C47" s="505"/>
      <c r="D47" s="444"/>
      <c r="E47" s="19" t="s">
        <v>26</v>
      </c>
      <c r="F47" s="11"/>
      <c r="G47" s="12" t="s">
        <v>27</v>
      </c>
      <c r="H47" s="11"/>
      <c r="I47" s="12" t="s">
        <v>28</v>
      </c>
      <c r="J47" s="11"/>
      <c r="K47" s="20"/>
      <c r="L47" s="514" t="s">
        <v>49</v>
      </c>
      <c r="M47" s="515"/>
      <c r="N47" s="516"/>
      <c r="O47" s="100">
        <f ca="1">IFERROR(MAX(AE12,AE18,AE28,AE34,AE42),"No Data")</f>
        <v>0</v>
      </c>
      <c r="P47" s="521" t="str">
        <f ca="1">IFERROR(_xlfn.IFS(AND($AE$12=$O$47,$O$47&gt;0.5),"Neck, Legs, Trunk",AND($AE$28=$O$47,$O$47&gt;0.5),"Lower Arm, Wrist, Upper Arm",AND(O47=AE42,O47&gt;0.5),"Activity",AND($AE$18=$O$47,$O$47&gt;0.5),"Force",AND(AE34=$O$47,$O$47&gt;0.5),"Coupling",$O$47&lt;0.5,"Empty"),"No Data")</f>
        <v>Empty</v>
      </c>
      <c r="Q47" s="522"/>
      <c r="R47" s="522"/>
      <c r="S47" s="522"/>
      <c r="T47" s="522"/>
      <c r="U47" s="522"/>
      <c r="V47" s="522"/>
      <c r="W47" s="522"/>
      <c r="X47" s="522"/>
      <c r="Y47" s="522"/>
      <c r="Z47" s="522"/>
      <c r="AA47" s="522"/>
      <c r="AB47" s="522"/>
      <c r="AC47" s="522"/>
      <c r="AD47" s="522"/>
      <c r="AE47" s="523"/>
      <c r="AF47" s="26"/>
      <c r="AG47" s="26"/>
      <c r="AH47" s="26"/>
      <c r="AI47" s="26"/>
      <c r="AJ47" s="26"/>
      <c r="AK47" s="26"/>
      <c r="AL47" s="26"/>
      <c r="AM47" s="26"/>
      <c r="AN47" s="26"/>
    </row>
    <row r="48" spans="2:40" ht="24.65" customHeight="1" x14ac:dyDescent="0.35">
      <c r="B48" s="504"/>
      <c r="C48" s="505"/>
      <c r="D48" s="444"/>
      <c r="E48" s="21" t="s">
        <v>29</v>
      </c>
      <c r="F48" s="13"/>
      <c r="G48" s="14" t="s">
        <v>30</v>
      </c>
      <c r="H48" s="13"/>
      <c r="I48" s="14" t="s">
        <v>31</v>
      </c>
      <c r="J48" s="13"/>
      <c r="K48" s="22"/>
      <c r="L48" s="517" t="s">
        <v>120</v>
      </c>
      <c r="M48" s="518"/>
      <c r="N48" s="443"/>
      <c r="O48" s="427"/>
      <c r="P48" s="428"/>
      <c r="Q48" s="428"/>
      <c r="R48" s="428"/>
      <c r="S48" s="428"/>
      <c r="T48" s="428"/>
      <c r="U48" s="428"/>
      <c r="V48" s="428"/>
      <c r="W48" s="428"/>
      <c r="X48" s="428"/>
      <c r="Y48" s="428"/>
      <c r="Z48" s="428"/>
      <c r="AA48" s="428"/>
      <c r="AB48" s="428"/>
      <c r="AC48" s="428"/>
      <c r="AD48" s="428"/>
      <c r="AE48" s="429"/>
      <c r="AF48" s="26"/>
      <c r="AG48" s="26"/>
      <c r="AH48" s="26"/>
      <c r="AI48" s="26"/>
      <c r="AJ48" s="26"/>
      <c r="AK48" s="26"/>
      <c r="AL48" s="26"/>
      <c r="AM48" s="26"/>
      <c r="AN48" s="26"/>
    </row>
    <row r="49" spans="2:40" ht="24.65" customHeight="1" thickBot="1" x14ac:dyDescent="0.4">
      <c r="B49" s="506"/>
      <c r="C49" s="507"/>
      <c r="D49" s="445"/>
      <c r="E49" s="23" t="s">
        <v>45</v>
      </c>
      <c r="F49" s="3"/>
      <c r="G49" s="4" t="s">
        <v>32</v>
      </c>
      <c r="H49" s="3"/>
      <c r="I49" s="4" t="s">
        <v>33</v>
      </c>
      <c r="J49" s="3"/>
      <c r="K49" s="24"/>
      <c r="L49" s="519"/>
      <c r="M49" s="520"/>
      <c r="N49" s="445"/>
      <c r="O49" s="430"/>
      <c r="P49" s="431"/>
      <c r="Q49" s="431"/>
      <c r="R49" s="431"/>
      <c r="S49" s="431"/>
      <c r="T49" s="431"/>
      <c r="U49" s="431"/>
      <c r="V49" s="431"/>
      <c r="W49" s="431"/>
      <c r="X49" s="431"/>
      <c r="Y49" s="431"/>
      <c r="Z49" s="431"/>
      <c r="AA49" s="431"/>
      <c r="AB49" s="431"/>
      <c r="AC49" s="431"/>
      <c r="AD49" s="431"/>
      <c r="AE49" s="432"/>
      <c r="AF49" s="26"/>
      <c r="AG49" s="26"/>
      <c r="AH49" s="26"/>
      <c r="AI49" s="26"/>
      <c r="AJ49" s="26"/>
      <c r="AK49" s="26"/>
      <c r="AL49" s="26"/>
      <c r="AM49" s="26"/>
      <c r="AN49" s="26"/>
    </row>
    <row r="50" spans="2:40" ht="46" hidden="1" customHeight="1" x14ac:dyDescent="0.35">
      <c r="C50" s="26"/>
      <c r="D50" s="26"/>
      <c r="E50" s="26"/>
      <c r="F50" s="26"/>
      <c r="G50" s="26"/>
      <c r="H50" s="26"/>
      <c r="I50" s="26"/>
      <c r="J50" s="26"/>
      <c r="K50" s="26"/>
      <c r="L50" s="26"/>
      <c r="M50" s="26"/>
      <c r="N50" s="26"/>
      <c r="O50" s="26"/>
      <c r="P50" s="58"/>
      <c r="Q50" s="26"/>
      <c r="R50" s="26"/>
      <c r="S50" s="26"/>
      <c r="T50" s="26"/>
      <c r="U50" s="26"/>
      <c r="V50" s="26"/>
      <c r="W50" s="26"/>
      <c r="X50" s="26"/>
      <c r="Y50" s="26"/>
      <c r="Z50" s="26"/>
      <c r="AA50" s="26"/>
      <c r="AB50" s="26"/>
      <c r="AC50" s="26"/>
      <c r="AD50" s="26"/>
      <c r="AE50" s="27"/>
      <c r="AF50" s="26"/>
      <c r="AG50" s="26"/>
      <c r="AH50" s="26"/>
      <c r="AI50" s="26"/>
      <c r="AJ50" s="26"/>
      <c r="AK50" s="26"/>
      <c r="AL50" s="26"/>
      <c r="AM50" s="26"/>
      <c r="AN50" s="26"/>
    </row>
    <row r="51" spans="2:40" ht="54" hidden="1" customHeight="1" x14ac:dyDescent="0.35">
      <c r="C51" s="26"/>
      <c r="D51" s="435" t="s">
        <v>10</v>
      </c>
      <c r="E51" s="438" t="s">
        <v>11</v>
      </c>
      <c r="F51" s="438"/>
      <c r="G51" s="438"/>
      <c r="H51" s="438"/>
      <c r="I51" s="438"/>
      <c r="J51" s="438"/>
      <c r="K51" s="438"/>
      <c r="L51" s="438"/>
      <c r="M51" s="438"/>
      <c r="N51" s="438"/>
      <c r="O51" s="438"/>
      <c r="P51" s="438"/>
      <c r="Q51" s="26"/>
      <c r="AH51" s="26"/>
      <c r="AI51" s="26"/>
      <c r="AJ51" s="26"/>
      <c r="AK51" s="26"/>
      <c r="AL51" s="26"/>
      <c r="AM51" s="26"/>
    </row>
    <row r="52" spans="2:40" ht="32.15" hidden="1" customHeight="1" x14ac:dyDescent="0.35">
      <c r="C52" s="26"/>
      <c r="D52" s="436"/>
      <c r="E52" s="439" t="s">
        <v>12</v>
      </c>
      <c r="F52" s="439"/>
      <c r="G52" s="439"/>
      <c r="H52" s="439"/>
      <c r="I52" s="439"/>
      <c r="J52" s="439"/>
      <c r="K52" s="439"/>
      <c r="L52" s="439"/>
      <c r="M52" s="439"/>
      <c r="N52" s="439"/>
      <c r="O52" s="439"/>
      <c r="P52" s="439"/>
      <c r="Q52" s="26"/>
      <c r="AH52" s="26"/>
      <c r="AI52" s="26"/>
      <c r="AJ52" s="26"/>
      <c r="AK52" s="26"/>
      <c r="AL52" s="26"/>
      <c r="AM52" s="26"/>
    </row>
    <row r="53" spans="2:40" ht="40.5" hidden="1" customHeight="1" x14ac:dyDescent="0.35">
      <c r="C53" s="26"/>
      <c r="D53" s="437"/>
      <c r="E53" s="439"/>
      <c r="F53" s="439"/>
      <c r="G53" s="439"/>
      <c r="H53" s="439"/>
      <c r="I53" s="439"/>
      <c r="J53" s="439"/>
      <c r="K53" s="439"/>
      <c r="L53" s="439"/>
      <c r="M53" s="439"/>
      <c r="N53" s="439"/>
      <c r="O53" s="439"/>
      <c r="P53" s="439"/>
      <c r="Q53" s="26"/>
      <c r="AH53" s="26"/>
      <c r="AI53" s="26"/>
      <c r="AJ53" s="26"/>
      <c r="AK53" s="26"/>
      <c r="AL53" s="26"/>
      <c r="AM53" s="26"/>
    </row>
    <row r="54" spans="2:40" ht="28" hidden="1" customHeight="1" x14ac:dyDescent="0.35">
      <c r="C54" s="30"/>
      <c r="D54" s="28">
        <v>0</v>
      </c>
      <c r="E54" s="29">
        <v>1</v>
      </c>
      <c r="F54" s="29">
        <v>2</v>
      </c>
      <c r="G54" s="29">
        <v>3</v>
      </c>
      <c r="H54" s="29">
        <v>4</v>
      </c>
      <c r="I54" s="29">
        <v>5</v>
      </c>
      <c r="J54" s="29">
        <v>6</v>
      </c>
      <c r="K54" s="29">
        <v>7</v>
      </c>
      <c r="L54" s="29">
        <v>8</v>
      </c>
      <c r="M54" s="29">
        <v>9</v>
      </c>
      <c r="N54" s="29">
        <v>10</v>
      </c>
      <c r="O54" s="29">
        <v>11</v>
      </c>
      <c r="P54" s="63">
        <v>12</v>
      </c>
      <c r="Q54" s="30"/>
      <c r="AH54" s="30"/>
      <c r="AI54" s="30"/>
      <c r="AJ54" s="30"/>
      <c r="AK54" s="30"/>
      <c r="AL54" s="30"/>
      <c r="AM54" s="30"/>
    </row>
    <row r="55" spans="2:40" ht="18" hidden="1" customHeight="1" x14ac:dyDescent="0.35">
      <c r="C55" s="30"/>
      <c r="D55" s="29">
        <v>1</v>
      </c>
      <c r="E55" s="29">
        <v>1</v>
      </c>
      <c r="F55" s="29">
        <v>1</v>
      </c>
      <c r="G55" s="29">
        <v>1</v>
      </c>
      <c r="H55" s="29">
        <v>2</v>
      </c>
      <c r="I55" s="29">
        <v>3</v>
      </c>
      <c r="J55" s="29">
        <v>3</v>
      </c>
      <c r="K55" s="29">
        <v>4</v>
      </c>
      <c r="L55" s="29">
        <v>5</v>
      </c>
      <c r="M55" s="29">
        <v>6</v>
      </c>
      <c r="N55" s="29">
        <v>7</v>
      </c>
      <c r="O55" s="29">
        <v>7</v>
      </c>
      <c r="P55" s="63">
        <v>7</v>
      </c>
      <c r="Q55" s="30"/>
      <c r="AH55" s="30"/>
      <c r="AI55" s="30"/>
      <c r="AJ55" s="30"/>
      <c r="AK55" s="30"/>
      <c r="AL55" s="30"/>
      <c r="AM55" s="30"/>
    </row>
    <row r="56" spans="2:40" ht="31.5" hidden="1" customHeight="1" x14ac:dyDescent="0.35">
      <c r="C56" s="30"/>
      <c r="D56" s="29">
        <v>2</v>
      </c>
      <c r="E56" s="29">
        <v>1</v>
      </c>
      <c r="F56" s="29">
        <v>2</v>
      </c>
      <c r="G56" s="29">
        <v>2</v>
      </c>
      <c r="H56" s="29">
        <v>3</v>
      </c>
      <c r="I56" s="29">
        <v>4</v>
      </c>
      <c r="J56" s="29">
        <v>4</v>
      </c>
      <c r="K56" s="29">
        <v>5</v>
      </c>
      <c r="L56" s="29">
        <v>6</v>
      </c>
      <c r="M56" s="29">
        <v>6</v>
      </c>
      <c r="N56" s="29">
        <v>7</v>
      </c>
      <c r="O56" s="29">
        <v>7</v>
      </c>
      <c r="P56" s="63">
        <v>8</v>
      </c>
      <c r="Q56" s="30"/>
      <c r="AH56" s="30"/>
      <c r="AI56" s="30"/>
      <c r="AJ56" s="30"/>
      <c r="AK56" s="30"/>
      <c r="AL56" s="30"/>
      <c r="AM56" s="30"/>
    </row>
    <row r="57" spans="2:40" ht="25" hidden="1" customHeight="1" x14ac:dyDescent="0.35">
      <c r="C57" s="30"/>
      <c r="D57" s="29">
        <v>3</v>
      </c>
      <c r="E57" s="29">
        <v>2</v>
      </c>
      <c r="F57" s="29">
        <v>3</v>
      </c>
      <c r="G57" s="29">
        <v>3</v>
      </c>
      <c r="H57" s="29">
        <v>3</v>
      </c>
      <c r="I57" s="29">
        <v>4</v>
      </c>
      <c r="J57" s="29">
        <v>5</v>
      </c>
      <c r="K57" s="29">
        <v>6</v>
      </c>
      <c r="L57" s="29">
        <v>7</v>
      </c>
      <c r="M57" s="29">
        <v>7</v>
      </c>
      <c r="N57" s="29">
        <v>8</v>
      </c>
      <c r="O57" s="29">
        <v>8</v>
      </c>
      <c r="P57" s="63">
        <v>8</v>
      </c>
      <c r="Q57" s="30"/>
      <c r="AH57" s="30"/>
      <c r="AI57" s="30"/>
      <c r="AJ57" s="30"/>
      <c r="AK57" s="30"/>
      <c r="AL57" s="30"/>
      <c r="AM57" s="30"/>
    </row>
    <row r="58" spans="2:40" ht="22" hidden="1" customHeight="1" x14ac:dyDescent="0.35">
      <c r="C58" s="30"/>
      <c r="D58" s="29">
        <v>4</v>
      </c>
      <c r="E58" s="29">
        <v>3</v>
      </c>
      <c r="F58" s="29">
        <v>4</v>
      </c>
      <c r="G58" s="29">
        <v>4</v>
      </c>
      <c r="H58" s="29">
        <v>4</v>
      </c>
      <c r="I58" s="29">
        <v>5</v>
      </c>
      <c r="J58" s="29">
        <v>6</v>
      </c>
      <c r="K58" s="29">
        <v>7</v>
      </c>
      <c r="L58" s="29">
        <v>8</v>
      </c>
      <c r="M58" s="29">
        <v>8</v>
      </c>
      <c r="N58" s="29">
        <v>9</v>
      </c>
      <c r="O58" s="29">
        <v>9</v>
      </c>
      <c r="P58" s="63">
        <v>9</v>
      </c>
      <c r="Q58" s="30"/>
      <c r="AH58" s="30"/>
      <c r="AI58" s="30"/>
      <c r="AJ58" s="30"/>
      <c r="AK58" s="30"/>
      <c r="AL58" s="30"/>
      <c r="AM58" s="30"/>
    </row>
    <row r="59" spans="2:40" ht="22" hidden="1" customHeight="1" x14ac:dyDescent="0.35">
      <c r="C59" s="30"/>
      <c r="D59" s="29">
        <v>5</v>
      </c>
      <c r="E59" s="29">
        <v>4</v>
      </c>
      <c r="F59" s="29">
        <v>4</v>
      </c>
      <c r="G59" s="29">
        <v>4</v>
      </c>
      <c r="H59" s="29">
        <v>5</v>
      </c>
      <c r="I59" s="29">
        <v>6</v>
      </c>
      <c r="J59" s="29">
        <v>7</v>
      </c>
      <c r="K59" s="29">
        <v>8</v>
      </c>
      <c r="L59" s="29">
        <v>8</v>
      </c>
      <c r="M59" s="29">
        <v>9</v>
      </c>
      <c r="N59" s="29">
        <v>9</v>
      </c>
      <c r="O59" s="29">
        <v>9</v>
      </c>
      <c r="P59" s="63">
        <v>9</v>
      </c>
      <c r="Q59" s="30"/>
      <c r="AH59" s="30"/>
      <c r="AI59" s="30"/>
      <c r="AJ59" s="30"/>
      <c r="AK59" s="30"/>
      <c r="AL59" s="30"/>
      <c r="AM59" s="30"/>
    </row>
    <row r="60" spans="2:40" ht="40" hidden="1" customHeight="1" x14ac:dyDescent="0.35">
      <c r="C60" s="30"/>
      <c r="D60" s="29">
        <v>6</v>
      </c>
      <c r="E60" s="29">
        <v>6</v>
      </c>
      <c r="F60" s="29">
        <v>6</v>
      </c>
      <c r="G60" s="29">
        <v>6</v>
      </c>
      <c r="H60" s="29">
        <v>7</v>
      </c>
      <c r="I60" s="29">
        <v>8</v>
      </c>
      <c r="J60" s="29">
        <v>8</v>
      </c>
      <c r="K60" s="29">
        <v>9</v>
      </c>
      <c r="L60" s="29">
        <v>9</v>
      </c>
      <c r="M60" s="29">
        <v>10</v>
      </c>
      <c r="N60" s="29">
        <v>10</v>
      </c>
      <c r="O60" s="29">
        <v>10</v>
      </c>
      <c r="P60" s="63">
        <v>10</v>
      </c>
      <c r="Q60" s="30"/>
      <c r="AH60" s="30"/>
      <c r="AI60" s="30"/>
      <c r="AJ60" s="30"/>
      <c r="AK60" s="30"/>
      <c r="AL60" s="30"/>
      <c r="AM60" s="30"/>
    </row>
    <row r="61" spans="2:40" ht="38.5" hidden="1" customHeight="1" x14ac:dyDescent="0.35">
      <c r="C61" s="30"/>
      <c r="D61" s="29">
        <v>7</v>
      </c>
      <c r="E61" s="29">
        <v>7</v>
      </c>
      <c r="F61" s="29">
        <v>7</v>
      </c>
      <c r="G61" s="29">
        <v>7</v>
      </c>
      <c r="H61" s="29">
        <v>8</v>
      </c>
      <c r="I61" s="29">
        <v>9</v>
      </c>
      <c r="J61" s="29">
        <v>9</v>
      </c>
      <c r="K61" s="29">
        <v>9</v>
      </c>
      <c r="L61" s="29">
        <v>10</v>
      </c>
      <c r="M61" s="29">
        <v>10</v>
      </c>
      <c r="N61" s="29">
        <v>11</v>
      </c>
      <c r="O61" s="29">
        <v>11</v>
      </c>
      <c r="P61" s="63">
        <v>11</v>
      </c>
      <c r="Q61" s="30"/>
      <c r="AH61" s="30"/>
      <c r="AI61" s="30"/>
      <c r="AJ61" s="30"/>
      <c r="AK61" s="30"/>
      <c r="AL61" s="30"/>
      <c r="AM61" s="30"/>
    </row>
    <row r="62" spans="2:40" ht="40" hidden="1" customHeight="1" x14ac:dyDescent="0.35">
      <c r="C62" s="30"/>
      <c r="D62" s="29">
        <v>8</v>
      </c>
      <c r="E62" s="29">
        <v>8</v>
      </c>
      <c r="F62" s="29">
        <v>8</v>
      </c>
      <c r="G62" s="29">
        <v>8</v>
      </c>
      <c r="H62" s="29">
        <v>9</v>
      </c>
      <c r="I62" s="29">
        <v>10</v>
      </c>
      <c r="J62" s="29">
        <v>10</v>
      </c>
      <c r="K62" s="29">
        <v>10</v>
      </c>
      <c r="L62" s="29">
        <v>10</v>
      </c>
      <c r="M62" s="29">
        <v>10</v>
      </c>
      <c r="N62" s="29">
        <v>11</v>
      </c>
      <c r="O62" s="29">
        <v>11</v>
      </c>
      <c r="P62" s="63">
        <v>11</v>
      </c>
      <c r="Q62" s="30"/>
      <c r="AH62" s="30"/>
      <c r="AI62" s="30"/>
      <c r="AJ62" s="30"/>
      <c r="AK62" s="30"/>
      <c r="AL62" s="30"/>
      <c r="AM62" s="30"/>
    </row>
    <row r="63" spans="2:40" ht="40" hidden="1" customHeight="1" x14ac:dyDescent="0.35">
      <c r="C63" s="30"/>
      <c r="D63" s="29">
        <v>9</v>
      </c>
      <c r="E63" s="29">
        <v>9</v>
      </c>
      <c r="F63" s="29">
        <v>9</v>
      </c>
      <c r="G63" s="29">
        <v>9</v>
      </c>
      <c r="H63" s="29">
        <v>10</v>
      </c>
      <c r="I63" s="29">
        <v>10</v>
      </c>
      <c r="J63" s="29">
        <v>10</v>
      </c>
      <c r="K63" s="29">
        <v>11</v>
      </c>
      <c r="L63" s="29">
        <v>11</v>
      </c>
      <c r="M63" s="29">
        <v>11</v>
      </c>
      <c r="N63" s="29">
        <v>12</v>
      </c>
      <c r="O63" s="29">
        <v>12</v>
      </c>
      <c r="P63" s="63">
        <v>12</v>
      </c>
      <c r="Q63" s="30"/>
      <c r="AH63" s="30"/>
      <c r="AI63" s="30"/>
      <c r="AJ63" s="30"/>
      <c r="AK63" s="30"/>
      <c r="AL63" s="30"/>
      <c r="AM63" s="30"/>
    </row>
    <row r="64" spans="2:40" ht="40" hidden="1" customHeight="1" x14ac:dyDescent="0.35">
      <c r="C64" s="30"/>
      <c r="D64" s="29">
        <v>10</v>
      </c>
      <c r="E64" s="29">
        <v>10</v>
      </c>
      <c r="F64" s="29">
        <v>10</v>
      </c>
      <c r="G64" s="29">
        <v>10</v>
      </c>
      <c r="H64" s="29">
        <v>11</v>
      </c>
      <c r="I64" s="29">
        <v>11</v>
      </c>
      <c r="J64" s="29">
        <v>11</v>
      </c>
      <c r="K64" s="29">
        <v>11</v>
      </c>
      <c r="L64" s="29">
        <v>12</v>
      </c>
      <c r="M64" s="29">
        <v>12</v>
      </c>
      <c r="N64" s="29">
        <v>12</v>
      </c>
      <c r="O64" s="29">
        <v>12</v>
      </c>
      <c r="P64" s="63">
        <v>12</v>
      </c>
      <c r="Q64" s="30"/>
      <c r="AH64" s="30"/>
      <c r="AI64" s="30"/>
      <c r="AJ64" s="30"/>
      <c r="AK64" s="30"/>
      <c r="AL64" s="30"/>
      <c r="AM64" s="30"/>
    </row>
    <row r="65" spans="3:39" ht="30" hidden="1" customHeight="1" x14ac:dyDescent="0.35">
      <c r="C65" s="30"/>
      <c r="D65" s="29">
        <v>11</v>
      </c>
      <c r="E65" s="29">
        <v>11</v>
      </c>
      <c r="F65" s="29">
        <v>11</v>
      </c>
      <c r="G65" s="29">
        <v>11</v>
      </c>
      <c r="H65" s="29">
        <v>11</v>
      </c>
      <c r="I65" s="29">
        <v>11</v>
      </c>
      <c r="J65" s="29">
        <v>12</v>
      </c>
      <c r="K65" s="29">
        <v>12</v>
      </c>
      <c r="L65" s="29">
        <v>12</v>
      </c>
      <c r="M65" s="29">
        <v>12</v>
      </c>
      <c r="N65" s="29">
        <v>12</v>
      </c>
      <c r="O65" s="29">
        <v>12</v>
      </c>
      <c r="P65" s="63">
        <v>12</v>
      </c>
      <c r="Q65" s="30"/>
      <c r="AH65" s="30"/>
      <c r="AI65" s="30"/>
      <c r="AJ65" s="30"/>
      <c r="AK65" s="30"/>
      <c r="AL65" s="30"/>
      <c r="AM65" s="30"/>
    </row>
    <row r="66" spans="3:39" ht="59.5" hidden="1" customHeight="1" x14ac:dyDescent="0.35">
      <c r="C66" s="30"/>
      <c r="D66" s="29">
        <v>12</v>
      </c>
      <c r="E66" s="29">
        <v>12</v>
      </c>
      <c r="F66" s="29">
        <v>12</v>
      </c>
      <c r="G66" s="29">
        <v>12</v>
      </c>
      <c r="H66" s="29">
        <v>12</v>
      </c>
      <c r="I66" s="29">
        <v>12</v>
      </c>
      <c r="J66" s="29">
        <v>12</v>
      </c>
      <c r="K66" s="29">
        <v>12</v>
      </c>
      <c r="L66" s="29">
        <v>12</v>
      </c>
      <c r="M66" s="29">
        <v>12</v>
      </c>
      <c r="N66" s="29">
        <v>12</v>
      </c>
      <c r="O66" s="29">
        <v>12</v>
      </c>
      <c r="P66" s="63">
        <v>12</v>
      </c>
      <c r="Q66" s="30"/>
      <c r="AH66" s="30"/>
      <c r="AI66" s="30"/>
      <c r="AJ66" s="30"/>
      <c r="AK66" s="30"/>
      <c r="AL66" s="30"/>
      <c r="AM66" s="30"/>
    </row>
    <row r="67" spans="3:39" ht="72" customHeight="1" x14ac:dyDescent="0.35">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row>
    <row r="68" spans="3:39" x14ac:dyDescent="0.35">
      <c r="C68" s="26"/>
      <c r="D68" s="26"/>
      <c r="E68" s="26"/>
      <c r="F68" s="26"/>
      <c r="G68" s="26"/>
      <c r="H68" s="26"/>
      <c r="I68" s="26"/>
      <c r="J68" s="26"/>
      <c r="K68" s="26"/>
      <c r="L68" s="26"/>
      <c r="M68" s="26"/>
      <c r="N68" s="26"/>
      <c r="O68" s="26"/>
      <c r="P68" s="58"/>
      <c r="Q68" s="26" t="s">
        <v>51</v>
      </c>
      <c r="AH68" s="26"/>
      <c r="AI68" s="26"/>
      <c r="AJ68" s="26"/>
      <c r="AK68" s="26"/>
      <c r="AL68" s="26"/>
      <c r="AM68" s="26"/>
    </row>
  </sheetData>
  <mergeCells count="117">
    <mergeCell ref="D19:AE19"/>
    <mergeCell ref="B18:C18"/>
    <mergeCell ref="B19:C49"/>
    <mergeCell ref="C16:C17"/>
    <mergeCell ref="C8:C15"/>
    <mergeCell ref="B8:B15"/>
    <mergeCell ref="L47:N47"/>
    <mergeCell ref="L48:N49"/>
    <mergeCell ref="P47:AE47"/>
    <mergeCell ref="D37:D38"/>
    <mergeCell ref="E37:J37"/>
    <mergeCell ref="E38:J38"/>
    <mergeCell ref="K37:O37"/>
    <mergeCell ref="K38:O38"/>
    <mergeCell ref="P37:S37"/>
    <mergeCell ref="P38:S38"/>
    <mergeCell ref="T38:AE38"/>
    <mergeCell ref="L45:N46"/>
    <mergeCell ref="O45:AE46"/>
    <mergeCell ref="D39:AE39"/>
    <mergeCell ref="AE40:AE41"/>
    <mergeCell ref="T37:AE37"/>
    <mergeCell ref="I44:K44"/>
    <mergeCell ref="E44:F44"/>
    <mergeCell ref="W21:Y21"/>
    <mergeCell ref="Z21:AD21"/>
    <mergeCell ref="D32:D36"/>
    <mergeCell ref="AE32:AE33"/>
    <mergeCell ref="AE28:AE30"/>
    <mergeCell ref="AE20:AE27"/>
    <mergeCell ref="Z22:AD22"/>
    <mergeCell ref="E21:F22"/>
    <mergeCell ref="E23:F23"/>
    <mergeCell ref="E27:F27"/>
    <mergeCell ref="E30:F30"/>
    <mergeCell ref="E36:F36"/>
    <mergeCell ref="R36:AD36"/>
    <mergeCell ref="AE34:AE36"/>
    <mergeCell ref="Z20:AD20"/>
    <mergeCell ref="D31:AE31"/>
    <mergeCell ref="S22:S23"/>
    <mergeCell ref="T22:V22"/>
    <mergeCell ref="W22:Y22"/>
    <mergeCell ref="M36:O36"/>
    <mergeCell ref="D20:D30"/>
    <mergeCell ref="B2:AD2"/>
    <mergeCell ref="O48:AE49"/>
    <mergeCell ref="AE2:AE3"/>
    <mergeCell ref="D51:D53"/>
    <mergeCell ref="E51:P51"/>
    <mergeCell ref="E52:P53"/>
    <mergeCell ref="L44:AD44"/>
    <mergeCell ref="D44:D49"/>
    <mergeCell ref="D43:AE43"/>
    <mergeCell ref="D40:D42"/>
    <mergeCell ref="P40:P42"/>
    <mergeCell ref="E6:F6"/>
    <mergeCell ref="E10:F10"/>
    <mergeCell ref="AE16:AE17"/>
    <mergeCell ref="P32:P36"/>
    <mergeCell ref="Q32:AD32"/>
    <mergeCell ref="G44:H44"/>
    <mergeCell ref="AE4:AE11"/>
    <mergeCell ref="AE12:AE14"/>
    <mergeCell ref="Q13:AD14"/>
    <mergeCell ref="E14:F14"/>
    <mergeCell ref="E18:F18"/>
    <mergeCell ref="P4:P6"/>
    <mergeCell ref="P7:P10"/>
    <mergeCell ref="Q40:AD42"/>
    <mergeCell ref="S17:U17"/>
    <mergeCell ref="S18:U18"/>
    <mergeCell ref="E42:G42"/>
    <mergeCell ref="T21:V21"/>
    <mergeCell ref="P16:P18"/>
    <mergeCell ref="Z24:AD24"/>
    <mergeCell ref="Z25:AD25"/>
    <mergeCell ref="Z26:AD26"/>
    <mergeCell ref="Q24:R29"/>
    <mergeCell ref="S20:Y20"/>
    <mergeCell ref="Q20:R23"/>
    <mergeCell ref="Q30:Y30"/>
    <mergeCell ref="Z30:AD30"/>
    <mergeCell ref="Z23:AD23"/>
    <mergeCell ref="P20:P23"/>
    <mergeCell ref="P24:P27"/>
    <mergeCell ref="P28:P30"/>
    <mergeCell ref="Z27:AD27"/>
    <mergeCell ref="Z28:AD28"/>
    <mergeCell ref="Z29:AD29"/>
    <mergeCell ref="V17:X17"/>
    <mergeCell ref="Y17:AA17"/>
    <mergeCell ref="E16:J16"/>
    <mergeCell ref="Q8:Q12"/>
    <mergeCell ref="R6:R7"/>
    <mergeCell ref="B16:B17"/>
    <mergeCell ref="R33:AD33"/>
    <mergeCell ref="R34:AD34"/>
    <mergeCell ref="R35:AD35"/>
    <mergeCell ref="B5:B6"/>
    <mergeCell ref="C5:C6"/>
    <mergeCell ref="M27:O27"/>
    <mergeCell ref="D15:AE15"/>
    <mergeCell ref="D16:D18"/>
    <mergeCell ref="D4:D14"/>
    <mergeCell ref="AA5:AD5"/>
    <mergeCell ref="Q4:Q7"/>
    <mergeCell ref="P11:P14"/>
    <mergeCell ref="AB17:AD17"/>
    <mergeCell ref="V18:X18"/>
    <mergeCell ref="Y18:AA18"/>
    <mergeCell ref="AB18:AD18"/>
    <mergeCell ref="R4:AD4"/>
    <mergeCell ref="S5:V5"/>
    <mergeCell ref="W5:Z5"/>
    <mergeCell ref="Q17:R18"/>
    <mergeCell ref="Q16:AD16"/>
  </mergeCells>
  <conditionalFormatting sqref="O45:AE46">
    <cfRule type="containsText" dxfId="5" priority="2" operator="containsText" text="Low">
      <formula>NOT(ISERROR(SEARCH("Low",O45)))</formula>
    </cfRule>
    <cfRule type="containsText" dxfId="4" priority="3" operator="containsText" text="Very ">
      <formula>NOT(ISERROR(SEARCH("Very ",O45)))</formula>
    </cfRule>
    <cfRule type="containsText" dxfId="3" priority="4" operator="containsText" text="soon">
      <formula>NOT(ISERROR(SEARCH("soon",O45)))</formula>
    </cfRule>
    <cfRule type="containsText" dxfId="2" priority="5" operator="containsText" text="Medium">
      <formula>NOT(ISERROR(SEARCH("Medium",O45)))</formula>
    </cfRule>
    <cfRule type="containsText" dxfId="1" priority="6" operator="containsText" text="Negliable">
      <formula>NOT(ISERROR(SEARCH("Negliable",O45)))</formula>
    </cfRule>
  </conditionalFormatting>
  <conditionalFormatting sqref="AE12:AE14">
    <cfRule type="beginsWith" dxfId="0" priority="1" operator="beginsWith" text="#">
      <formula>LEFT(AE12,LEN("#"))="#"</formula>
    </cfRule>
  </conditionalFormatting>
  <dataValidations xWindow="1265" yWindow="737" count="13">
    <dataValidation allowBlank="1" showInputMessage="1" showErrorMessage="1" prompt="Well fitted handles and mid range power grip, good: +0" sqref="Q33:Q35" xr:uid="{00000000-0002-0000-0200-000000000000}"/>
    <dataValidation allowBlank="1" showInputMessage="1" showErrorMessage="1" prompt="&lt;49,0 N" sqref="S18" xr:uid="{00000000-0002-0000-0200-000001000000}"/>
    <dataValidation allowBlank="1" showInputMessage="1" showErrorMessage="1" prompt="&gt;98 N" sqref="Y18 AB18" xr:uid="{00000000-0002-0000-0200-000002000000}"/>
    <dataValidation allowBlank="1" showInputMessage="1" showErrorMessage="1" prompt="Max 3 Points" sqref="AE16:AE17 AE32:AE33" xr:uid="{00000000-0002-0000-0200-000003000000}"/>
    <dataValidation allowBlank="1" showInputMessage="1" showErrorMessage="1" prompt="Max 9 Points" sqref="AE4:AE11 AE20:AE27" xr:uid="{00000000-0002-0000-0200-000004000000}"/>
    <dataValidation allowBlank="1" showInputMessage="1" showErrorMessage="1" prompt="Max 3 Points_x000a_" sqref="AE40:AE41" xr:uid="{00000000-0002-0000-0200-000005000000}"/>
    <dataValidation allowBlank="1" showInputMessage="1" showErrorMessage="1" prompt="49-98 N" sqref="V18" xr:uid="{00000000-0002-0000-0200-000006000000}"/>
    <dataValidation type="whole" operator="lessThanOrEqual" allowBlank="1" showInputMessage="1" showErrorMessage="1" error="The maximum value is 2!" sqref="G27 G30 G6 O14 G14 G18 O23" xr:uid="{00000000-0002-0000-0200-000007000000}">
      <formula1>2</formula1>
    </dataValidation>
    <dataValidation type="whole" operator="lessThanOrEqual" allowBlank="1" showInputMessage="1" showErrorMessage="1" error="The maximum value is 1!" sqref="O30 O6 O10 O18" xr:uid="{00000000-0002-0000-0200-000008000000}">
      <formula1>1</formula1>
    </dataValidation>
    <dataValidation type="whole" operator="lessThanOrEqual" allowBlank="1" showInputMessage="1" showErrorMessage="1" error="The maximum value is 4!" sqref="G10" xr:uid="{00000000-0002-0000-0200-000009000000}">
      <formula1>4</formula1>
    </dataValidation>
    <dataValidation type="whole" operator="lessThanOrEqual" allowBlank="1" showInputMessage="1" showErrorMessage="1" error="The number is too high!" sqref="G36" xr:uid="{00000000-0002-0000-0200-00000C000000}">
      <formula1>3</formula1>
    </dataValidation>
    <dataValidation type="whole" operator="lessThanOrEqual" allowBlank="1" showInputMessage="1" showErrorMessage="1" error="The maximum value is 4! _x000a_Love, Kristin" sqref="G23" xr:uid="{00000000-0002-0000-0200-00000D000000}">
      <formula1>4</formula1>
    </dataValidation>
    <dataValidation type="whole" operator="lessThanOrEqual" allowBlank="1" showInputMessage="1" showErrorMessage="1" error="The maximum value is 3!" sqref="O42" xr:uid="{00000000-0002-0000-0200-000010000000}">
      <formula1>3</formula1>
    </dataValidation>
  </dataValidations>
  <pageMargins left="0.7" right="0.7" top="0.75" bottom="0.75" header="0.3" footer="0.3"/>
  <pageSetup paperSize="9" scale="47" fitToWidth="0" orientation="landscape" horizontalDpi="300" verticalDpi="300" r:id="rId1"/>
  <ignoredErrors>
    <ignoredError sqref="Q33:Q3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12</xdr:col>
                    <xdr:colOff>361950</xdr:colOff>
                    <xdr:row>3</xdr:row>
                    <xdr:rowOff>12700</xdr:rowOff>
                  </from>
                  <to>
                    <xdr:col>14</xdr:col>
                    <xdr:colOff>609600</xdr:colOff>
                    <xdr:row>3</xdr:row>
                    <xdr:rowOff>184150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12</xdr:col>
                    <xdr:colOff>355600</xdr:colOff>
                    <xdr:row>3</xdr:row>
                    <xdr:rowOff>184150</xdr:rowOff>
                  </from>
                  <to>
                    <xdr:col>14</xdr:col>
                    <xdr:colOff>603250</xdr:colOff>
                    <xdr:row>4</xdr:row>
                    <xdr:rowOff>31750</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12</xdr:col>
                    <xdr:colOff>342900</xdr:colOff>
                    <xdr:row>6</xdr:row>
                    <xdr:rowOff>12700</xdr:rowOff>
                  </from>
                  <to>
                    <xdr:col>14</xdr:col>
                    <xdr:colOff>609600</xdr:colOff>
                    <xdr:row>6</xdr:row>
                    <xdr:rowOff>184150</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12</xdr:col>
                    <xdr:colOff>342900</xdr:colOff>
                    <xdr:row>6</xdr:row>
                    <xdr:rowOff>190500</xdr:rowOff>
                  </from>
                  <to>
                    <xdr:col>14</xdr:col>
                    <xdr:colOff>609600</xdr:colOff>
                    <xdr:row>7</xdr:row>
                    <xdr:rowOff>127000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11</xdr:col>
                    <xdr:colOff>19050</xdr:colOff>
                    <xdr:row>15</xdr:row>
                    <xdr:rowOff>12700</xdr:rowOff>
                  </from>
                  <to>
                    <xdr:col>14</xdr:col>
                    <xdr:colOff>609600</xdr:colOff>
                    <xdr:row>15</xdr:row>
                    <xdr:rowOff>247650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12</xdr:col>
                    <xdr:colOff>298450</xdr:colOff>
                    <xdr:row>10</xdr:row>
                    <xdr:rowOff>19050</xdr:rowOff>
                  </from>
                  <to>
                    <xdr:col>14</xdr:col>
                    <xdr:colOff>609600</xdr:colOff>
                    <xdr:row>10</xdr:row>
                    <xdr:rowOff>209550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12</xdr:col>
                    <xdr:colOff>298450</xdr:colOff>
                    <xdr:row>10</xdr:row>
                    <xdr:rowOff>203200</xdr:rowOff>
                  </from>
                  <to>
                    <xdr:col>14</xdr:col>
                    <xdr:colOff>609600</xdr:colOff>
                    <xdr:row>11</xdr:row>
                    <xdr:rowOff>146050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12</xdr:col>
                    <xdr:colOff>247650</xdr:colOff>
                    <xdr:row>19</xdr:row>
                    <xdr:rowOff>12700</xdr:rowOff>
                  </from>
                  <to>
                    <xdr:col>14</xdr:col>
                    <xdr:colOff>603250</xdr:colOff>
                    <xdr:row>19</xdr:row>
                    <xdr:rowOff>222250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12</xdr:col>
                    <xdr:colOff>247650</xdr:colOff>
                    <xdr:row>19</xdr:row>
                    <xdr:rowOff>209550</xdr:rowOff>
                  </from>
                  <to>
                    <xdr:col>14</xdr:col>
                    <xdr:colOff>603250</xdr:colOff>
                    <xdr:row>20</xdr:row>
                    <xdr:rowOff>190500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12</xdr:col>
                    <xdr:colOff>247650</xdr:colOff>
                    <xdr:row>20</xdr:row>
                    <xdr:rowOff>184150</xdr:rowOff>
                  </from>
                  <to>
                    <xdr:col>14</xdr:col>
                    <xdr:colOff>603250</xdr:colOff>
                    <xdr:row>21</xdr:row>
                    <xdr:rowOff>107950</xdr:rowOff>
                  </to>
                </anchor>
              </controlPr>
            </control>
          </mc:Choice>
        </mc:AlternateContent>
        <mc:AlternateContent xmlns:mc="http://schemas.openxmlformats.org/markup-compatibility/2006">
          <mc:Choice Requires="x14">
            <control shapeId="1062" r:id="rId14" name="Check Box 38">
              <controlPr defaultSize="0" autoFill="0" autoLine="0" autoPict="0">
                <anchor moveWithCells="1">
                  <from>
                    <xdr:col>11</xdr:col>
                    <xdr:colOff>260350</xdr:colOff>
                    <xdr:row>27</xdr:row>
                    <xdr:rowOff>12700</xdr:rowOff>
                  </from>
                  <to>
                    <xdr:col>14</xdr:col>
                    <xdr:colOff>603250</xdr:colOff>
                    <xdr:row>28</xdr:row>
                    <xdr:rowOff>88900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7</xdr:col>
                    <xdr:colOff>355600</xdr:colOff>
                    <xdr:row>39</xdr:row>
                    <xdr:rowOff>12700</xdr:rowOff>
                  </from>
                  <to>
                    <xdr:col>14</xdr:col>
                    <xdr:colOff>603250</xdr:colOff>
                    <xdr:row>39</xdr:row>
                    <xdr:rowOff>184150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7</xdr:col>
                    <xdr:colOff>355600</xdr:colOff>
                    <xdr:row>39</xdr:row>
                    <xdr:rowOff>190500</xdr:rowOff>
                  </from>
                  <to>
                    <xdr:col>14</xdr:col>
                    <xdr:colOff>603250</xdr:colOff>
                    <xdr:row>40</xdr:row>
                    <xdr:rowOff>19050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7</xdr:col>
                    <xdr:colOff>355600</xdr:colOff>
                    <xdr:row>40</xdr:row>
                    <xdr:rowOff>38100</xdr:rowOff>
                  </from>
                  <to>
                    <xdr:col>14</xdr:col>
                    <xdr:colOff>603250</xdr:colOff>
                    <xdr:row>40</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sheetPr>
  <dimension ref="A1:R14"/>
  <sheetViews>
    <sheetView zoomScale="80" zoomScaleNormal="80" workbookViewId="0"/>
  </sheetViews>
  <sheetFormatPr defaultColWidth="13.7265625" defaultRowHeight="14.5" customHeight="1" x14ac:dyDescent="0.35"/>
  <cols>
    <col min="1" max="1" width="6.453125" customWidth="1"/>
    <col min="3" max="3" width="4.81640625" customWidth="1"/>
    <col min="4" max="4" width="3.26953125" customWidth="1"/>
    <col min="5" max="5" width="3.81640625" customWidth="1"/>
    <col min="6" max="6" width="21.54296875" customWidth="1"/>
    <col min="7" max="7" width="23.81640625" customWidth="1"/>
    <col min="8" max="8" width="22.7265625" customWidth="1"/>
    <col min="9" max="9" width="18.7265625" customWidth="1"/>
    <col min="10" max="10" width="23.54296875" customWidth="1"/>
    <col min="11" max="11" width="14" customWidth="1"/>
    <col min="12" max="12" width="19.54296875" customWidth="1"/>
    <col min="13" max="13" width="21.1796875" customWidth="1"/>
    <col min="14" max="14" width="16.1796875" customWidth="1"/>
    <col min="15" max="15" width="19.1796875" customWidth="1"/>
  </cols>
  <sheetData>
    <row r="1" spans="1:18" ht="14.5" customHeight="1" thickBot="1" x14ac:dyDescent="0.4"/>
    <row r="2" spans="1:18" ht="18" x14ac:dyDescent="0.4">
      <c r="A2" s="26"/>
      <c r="B2" s="552" t="s">
        <v>88</v>
      </c>
      <c r="C2" s="553"/>
      <c r="D2" s="553"/>
      <c r="E2" s="553"/>
      <c r="F2" s="553"/>
      <c r="G2" s="553"/>
      <c r="H2" s="553"/>
      <c r="I2" s="553"/>
      <c r="J2" s="553"/>
      <c r="K2" s="65"/>
      <c r="L2" s="65"/>
      <c r="M2" s="65"/>
      <c r="N2" s="45"/>
      <c r="O2" s="46"/>
      <c r="P2" s="26"/>
      <c r="Q2" s="26"/>
      <c r="R2" s="26"/>
    </row>
    <row r="3" spans="1:18" ht="18" x14ac:dyDescent="0.4">
      <c r="A3" s="26"/>
      <c r="B3" s="554" t="s">
        <v>89</v>
      </c>
      <c r="C3" s="555"/>
      <c r="D3" s="555"/>
      <c r="E3" s="555"/>
      <c r="F3" s="555"/>
      <c r="G3" s="555"/>
      <c r="H3" s="555"/>
      <c r="I3" s="555"/>
      <c r="J3" s="555"/>
      <c r="K3" s="66"/>
      <c r="L3" s="66"/>
      <c r="M3" s="66"/>
      <c r="N3" s="26"/>
      <c r="O3" s="47"/>
      <c r="P3" s="26"/>
      <c r="Q3" s="26"/>
      <c r="R3" s="26"/>
    </row>
    <row r="4" spans="1:18" ht="24" customHeight="1" x14ac:dyDescent="0.4">
      <c r="A4" s="26"/>
      <c r="B4" s="53" t="s">
        <v>90</v>
      </c>
      <c r="C4" s="54"/>
      <c r="D4" s="54"/>
      <c r="E4" s="54"/>
      <c r="F4" s="2"/>
      <c r="G4" s="26"/>
      <c r="H4" s="26"/>
      <c r="I4" s="26"/>
      <c r="J4" s="26"/>
      <c r="K4" s="26"/>
      <c r="L4" s="26"/>
      <c r="M4" s="26"/>
      <c r="N4" s="26"/>
      <c r="O4" s="47"/>
      <c r="P4" s="26"/>
      <c r="Q4" s="26"/>
      <c r="R4" s="26"/>
    </row>
    <row r="5" spans="1:18" ht="17" x14ac:dyDescent="0.4">
      <c r="A5" s="26"/>
      <c r="B5" s="48" t="s">
        <v>91</v>
      </c>
      <c r="C5" s="49"/>
      <c r="D5" s="49"/>
      <c r="E5" s="49"/>
      <c r="F5" s="26"/>
      <c r="G5" s="26"/>
      <c r="H5" s="26"/>
      <c r="I5" s="26"/>
      <c r="J5" s="26"/>
      <c r="K5" s="26"/>
      <c r="L5" s="26"/>
      <c r="M5" s="26"/>
      <c r="N5" s="26"/>
      <c r="O5" s="47"/>
      <c r="P5" s="26"/>
      <c r="Q5" s="26"/>
      <c r="R5" s="26"/>
    </row>
    <row r="6" spans="1:18" x14ac:dyDescent="0.35">
      <c r="A6" s="26"/>
      <c r="B6" s="50" t="s">
        <v>92</v>
      </c>
      <c r="C6" s="51"/>
      <c r="D6" s="51"/>
      <c r="E6" s="51"/>
      <c r="F6" s="26"/>
      <c r="G6" s="26"/>
      <c r="H6" s="26"/>
      <c r="I6" s="26"/>
      <c r="J6" s="26"/>
      <c r="K6" s="26"/>
      <c r="L6" s="26"/>
      <c r="M6" s="26"/>
      <c r="N6" s="26"/>
      <c r="O6" s="47"/>
      <c r="P6" s="26"/>
      <c r="Q6" s="26"/>
      <c r="R6" s="26"/>
    </row>
    <row r="7" spans="1:18" x14ac:dyDescent="0.35">
      <c r="A7" s="26"/>
      <c r="B7" s="50" t="s">
        <v>93</v>
      </c>
      <c r="C7" s="51"/>
      <c r="D7" s="51"/>
      <c r="E7" s="51"/>
      <c r="F7" s="26"/>
      <c r="G7" s="26"/>
      <c r="H7" s="26"/>
      <c r="I7" s="26"/>
      <c r="J7" s="26"/>
      <c r="K7" s="26"/>
      <c r="L7" s="26"/>
      <c r="M7" s="26"/>
      <c r="N7" s="26"/>
      <c r="O7" s="47"/>
      <c r="P7" s="26"/>
      <c r="Q7" s="26"/>
      <c r="R7" s="26"/>
    </row>
    <row r="8" spans="1:18" x14ac:dyDescent="0.35">
      <c r="A8" s="26"/>
      <c r="B8" s="50" t="s">
        <v>94</v>
      </c>
      <c r="C8" s="51"/>
      <c r="D8" s="51"/>
      <c r="E8" s="51"/>
      <c r="F8" s="26"/>
      <c r="G8" s="26"/>
      <c r="H8" s="26"/>
      <c r="I8" s="26"/>
      <c r="J8" s="26"/>
      <c r="K8" s="26"/>
      <c r="L8" s="26"/>
      <c r="M8" s="26"/>
      <c r="N8" s="26"/>
      <c r="O8" s="47"/>
      <c r="P8" s="26"/>
      <c r="Q8" s="26"/>
      <c r="R8" s="26"/>
    </row>
    <row r="9" spans="1:18" x14ac:dyDescent="0.35">
      <c r="A9" s="26"/>
      <c r="B9" s="52" t="s">
        <v>95</v>
      </c>
      <c r="C9" s="51"/>
      <c r="D9" s="51"/>
      <c r="E9" s="51"/>
      <c r="F9" s="26"/>
      <c r="G9" s="26"/>
      <c r="H9" s="26"/>
      <c r="I9" s="26"/>
      <c r="J9" s="26"/>
      <c r="K9" s="26"/>
      <c r="L9" s="26"/>
      <c r="M9" s="26"/>
      <c r="N9" s="26"/>
      <c r="O9" s="47"/>
      <c r="P9" s="26"/>
      <c r="Q9" s="26"/>
      <c r="R9" s="26"/>
    </row>
    <row r="10" spans="1:18" x14ac:dyDescent="0.35">
      <c r="A10" s="26"/>
      <c r="B10" s="50" t="s">
        <v>96</v>
      </c>
      <c r="C10" s="51"/>
      <c r="D10" s="51"/>
      <c r="E10" s="51"/>
      <c r="F10" s="26"/>
      <c r="G10" s="26"/>
      <c r="H10" s="26"/>
      <c r="I10" s="26"/>
      <c r="J10" s="26"/>
      <c r="K10" s="26"/>
      <c r="L10" s="26"/>
      <c r="M10" s="26"/>
      <c r="N10" s="26"/>
      <c r="O10" s="47"/>
      <c r="P10" s="26"/>
      <c r="Q10" s="26"/>
      <c r="R10" s="26"/>
    </row>
    <row r="11" spans="1:18" ht="18" customHeight="1" thickBot="1" x14ac:dyDescent="0.4">
      <c r="A11" s="26"/>
      <c r="B11" s="50" t="s">
        <v>97</v>
      </c>
      <c r="C11" s="51"/>
      <c r="D11" s="51"/>
      <c r="E11" s="51"/>
      <c r="F11" s="26"/>
      <c r="G11" s="26"/>
      <c r="H11" s="26"/>
      <c r="I11" s="26"/>
      <c r="J11" s="26"/>
      <c r="K11" s="26"/>
      <c r="L11" s="26"/>
      <c r="M11" s="26"/>
      <c r="N11" s="26"/>
      <c r="O11" s="47"/>
      <c r="P11" s="26"/>
      <c r="Q11" s="26"/>
      <c r="R11" s="26"/>
    </row>
    <row r="12" spans="1:18" ht="15.5" x14ac:dyDescent="0.35">
      <c r="A12" s="41"/>
      <c r="B12" s="556" t="s">
        <v>98</v>
      </c>
      <c r="C12" s="557"/>
      <c r="D12" s="557"/>
      <c r="E12" s="558"/>
      <c r="F12" s="559" t="s">
        <v>99</v>
      </c>
      <c r="G12" s="558"/>
      <c r="H12" s="154"/>
      <c r="I12" s="549" t="s">
        <v>100</v>
      </c>
      <c r="J12" s="551"/>
      <c r="K12" s="549" t="s">
        <v>101</v>
      </c>
      <c r="L12" s="550"/>
      <c r="M12" s="551"/>
      <c r="N12" s="55"/>
      <c r="O12" s="56" t="s">
        <v>102</v>
      </c>
      <c r="P12" s="42"/>
      <c r="Q12" s="43"/>
      <c r="R12" s="43"/>
    </row>
    <row r="13" spans="1:18" ht="126" x14ac:dyDescent="0.35">
      <c r="A13" s="26"/>
      <c r="B13" s="44" t="s">
        <v>103</v>
      </c>
      <c r="C13" s="67" t="s">
        <v>124</v>
      </c>
      <c r="D13" s="67" t="s">
        <v>125</v>
      </c>
      <c r="E13" s="67" t="s">
        <v>126</v>
      </c>
      <c r="F13" s="68" t="s">
        <v>104</v>
      </c>
      <c r="G13" s="68" t="s">
        <v>105</v>
      </c>
      <c r="H13" s="69" t="s">
        <v>135</v>
      </c>
      <c r="I13" s="155" t="s">
        <v>106</v>
      </c>
      <c r="J13" s="68" t="s">
        <v>132</v>
      </c>
      <c r="K13" s="69" t="s">
        <v>133</v>
      </c>
      <c r="L13" s="69" t="s">
        <v>107</v>
      </c>
      <c r="M13" s="69" t="s">
        <v>134</v>
      </c>
      <c r="N13" s="68" t="s">
        <v>108</v>
      </c>
      <c r="O13" s="70"/>
      <c r="P13" s="26"/>
      <c r="Q13" s="26"/>
      <c r="R13" s="26"/>
    </row>
    <row r="14" spans="1:18" ht="78" customHeight="1" thickBot="1" x14ac:dyDescent="0.4">
      <c r="B14" s="71"/>
      <c r="C14" s="72"/>
      <c r="D14" s="72"/>
      <c r="E14" s="72"/>
      <c r="F14" s="72"/>
      <c r="G14" s="72"/>
      <c r="H14" s="72"/>
      <c r="I14" s="72"/>
      <c r="J14" s="72"/>
      <c r="K14" s="72"/>
      <c r="L14" s="72"/>
      <c r="M14" s="72"/>
      <c r="N14" s="72"/>
      <c r="O14" s="73"/>
    </row>
  </sheetData>
  <mergeCells count="6">
    <mergeCell ref="K12:M12"/>
    <mergeCell ref="B2:J2"/>
    <mergeCell ref="B3:J3"/>
    <mergeCell ref="B12:E12"/>
    <mergeCell ref="F12:G12"/>
    <mergeCell ref="I12:J1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0"/>
  <sheetViews>
    <sheetView topLeftCell="C1" workbookViewId="0">
      <selection activeCell="O6" sqref="O6"/>
    </sheetView>
  </sheetViews>
  <sheetFormatPr defaultRowHeight="14.5" customHeight="1" x14ac:dyDescent="0.35"/>
  <cols>
    <col min="1" max="1" width="17.7265625" customWidth="1"/>
    <col min="3" max="3" width="23.7265625" customWidth="1"/>
    <col min="4" max="5" width="22.26953125" customWidth="1"/>
    <col min="6" max="6" width="15.81640625" customWidth="1"/>
    <col min="7" max="7" width="8.7265625" customWidth="1"/>
    <col min="8" max="8" width="12.81640625" style="161" customWidth="1"/>
    <col min="9" max="9" width="29.26953125" customWidth="1"/>
    <col min="10" max="10" width="44.54296875" customWidth="1"/>
    <col min="11" max="11" width="20.1796875" customWidth="1"/>
    <col min="15" max="15" width="14.26953125" style="161" customWidth="1"/>
    <col min="16" max="16" width="28.453125" style="164" customWidth="1"/>
  </cols>
  <sheetData>
    <row r="1" spans="1:17" x14ac:dyDescent="0.35">
      <c r="A1" s="36" t="s">
        <v>73</v>
      </c>
      <c r="C1" s="36" t="s">
        <v>74</v>
      </c>
      <c r="D1" s="36" t="s">
        <v>75</v>
      </c>
      <c r="E1" s="37" t="s">
        <v>76</v>
      </c>
      <c r="F1" s="36" t="s">
        <v>77</v>
      </c>
      <c r="G1" s="36" t="s">
        <v>78</v>
      </c>
      <c r="H1" s="162"/>
      <c r="I1" s="36" t="s">
        <v>196</v>
      </c>
      <c r="J1" s="64" t="s">
        <v>211</v>
      </c>
      <c r="K1" s="64" t="s">
        <v>195</v>
      </c>
      <c r="L1" s="64" t="s">
        <v>235</v>
      </c>
      <c r="M1" s="64" t="s">
        <v>224</v>
      </c>
      <c r="N1" s="64" t="s">
        <v>263</v>
      </c>
      <c r="O1" s="163" t="s">
        <v>270</v>
      </c>
      <c r="P1" s="165" t="s">
        <v>273</v>
      </c>
      <c r="Q1" s="64" t="s">
        <v>282</v>
      </c>
    </row>
    <row r="2" spans="1:17" ht="29" x14ac:dyDescent="0.35">
      <c r="A2" s="38" t="s">
        <v>65</v>
      </c>
      <c r="C2" s="39" t="s">
        <v>66</v>
      </c>
      <c r="D2" s="39" t="s">
        <v>67</v>
      </c>
      <c r="E2" s="40" t="s">
        <v>68</v>
      </c>
      <c r="F2" t="s">
        <v>65</v>
      </c>
      <c r="G2">
        <v>1</v>
      </c>
      <c r="I2" t="s">
        <v>197</v>
      </c>
      <c r="J2" t="s">
        <v>215</v>
      </c>
      <c r="K2" t="s">
        <v>219</v>
      </c>
      <c r="L2" t="s">
        <v>236</v>
      </c>
      <c r="M2" t="s">
        <v>240</v>
      </c>
      <c r="N2" t="s">
        <v>268</v>
      </c>
      <c r="O2" s="161">
        <v>1</v>
      </c>
      <c r="P2" s="164" t="s">
        <v>274</v>
      </c>
      <c r="Q2" t="s">
        <v>283</v>
      </c>
    </row>
    <row r="3" spans="1:17" ht="42.65" customHeight="1" x14ac:dyDescent="0.35">
      <c r="A3" s="38" t="s">
        <v>79</v>
      </c>
      <c r="C3" s="159" t="s">
        <v>207</v>
      </c>
      <c r="D3" s="159" t="s">
        <v>208</v>
      </c>
      <c r="E3" s="40" t="s">
        <v>80</v>
      </c>
      <c r="F3" t="s">
        <v>79</v>
      </c>
      <c r="G3">
        <v>2</v>
      </c>
      <c r="I3" t="s">
        <v>198</v>
      </c>
      <c r="J3" t="s">
        <v>216</v>
      </c>
      <c r="K3" t="s">
        <v>220</v>
      </c>
      <c r="L3" t="s">
        <v>237</v>
      </c>
      <c r="M3" t="s">
        <v>241</v>
      </c>
      <c r="N3" t="s">
        <v>264</v>
      </c>
      <c r="O3" s="161">
        <v>2</v>
      </c>
      <c r="P3" s="164" t="s">
        <v>275</v>
      </c>
      <c r="Q3" t="s">
        <v>284</v>
      </c>
    </row>
    <row r="4" spans="1:17" ht="29" x14ac:dyDescent="0.35">
      <c r="C4" s="39" t="s">
        <v>69</v>
      </c>
      <c r="D4" s="39" t="s">
        <v>70</v>
      </c>
      <c r="E4" s="40" t="s">
        <v>81</v>
      </c>
      <c r="G4">
        <v>3</v>
      </c>
      <c r="I4" t="s">
        <v>199</v>
      </c>
      <c r="J4" t="s">
        <v>214</v>
      </c>
      <c r="K4" t="s">
        <v>221</v>
      </c>
      <c r="L4" t="s">
        <v>238</v>
      </c>
      <c r="M4" t="s">
        <v>243</v>
      </c>
      <c r="N4" t="s">
        <v>266</v>
      </c>
      <c r="O4" s="161">
        <v>3</v>
      </c>
      <c r="P4" s="164" t="s">
        <v>276</v>
      </c>
      <c r="Q4" t="s">
        <v>285</v>
      </c>
    </row>
    <row r="5" spans="1:17" ht="28.5" x14ac:dyDescent="0.35">
      <c r="E5" s="40" t="s">
        <v>82</v>
      </c>
      <c r="J5" t="s">
        <v>281</v>
      </c>
      <c r="M5" t="s">
        <v>242</v>
      </c>
      <c r="N5" t="s">
        <v>265</v>
      </c>
      <c r="O5" s="161">
        <v>4</v>
      </c>
      <c r="Q5" t="s">
        <v>286</v>
      </c>
    </row>
    <row r="6" spans="1:17" ht="42.5" x14ac:dyDescent="0.35">
      <c r="E6" s="40" t="s">
        <v>83</v>
      </c>
      <c r="J6" t="s">
        <v>213</v>
      </c>
      <c r="M6" t="s">
        <v>262</v>
      </c>
      <c r="N6" t="s">
        <v>267</v>
      </c>
      <c r="O6" s="161">
        <v>5</v>
      </c>
    </row>
    <row r="7" spans="1:17" ht="42.5" x14ac:dyDescent="0.35">
      <c r="E7" s="40" t="s">
        <v>84</v>
      </c>
      <c r="J7" t="s">
        <v>212</v>
      </c>
      <c r="N7" t="s">
        <v>269</v>
      </c>
    </row>
    <row r="8" spans="1:17" ht="42.5" x14ac:dyDescent="0.35">
      <c r="E8" s="40" t="s">
        <v>85</v>
      </c>
      <c r="J8" t="s">
        <v>209</v>
      </c>
    </row>
    <row r="9" spans="1:17" ht="42.5" x14ac:dyDescent="0.35">
      <c r="E9" s="40" t="s">
        <v>86</v>
      </c>
      <c r="J9" t="s">
        <v>210</v>
      </c>
    </row>
    <row r="10" spans="1:17" ht="28.5" x14ac:dyDescent="0.35">
      <c r="E10" s="40" t="s">
        <v>87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97B2047128E4AA18F2120B516DB65" ma:contentTypeVersion="10" ma:contentTypeDescription="Create a new document." ma:contentTypeScope="" ma:versionID="141e49c2c97bde16828716a01a314f83">
  <xsd:schema xmlns:xsd="http://www.w3.org/2001/XMLSchema" xmlns:xs="http://www.w3.org/2001/XMLSchema" xmlns:p="http://schemas.microsoft.com/office/2006/metadata/properties" xmlns:ns3="c5e53eb2-a7c8-418c-8164-ff9b87695f17" xmlns:ns4="7a61c343-f6e7-49c9-aaa1-682af695e38f" targetNamespace="http://schemas.microsoft.com/office/2006/metadata/properties" ma:root="true" ma:fieldsID="1c60a32832b37a2ce6a246772e0cdc17" ns3:_="" ns4:_="">
    <xsd:import namespace="c5e53eb2-a7c8-418c-8164-ff9b87695f17"/>
    <xsd:import namespace="7a61c343-f6e7-49c9-aaa1-682af695e3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53eb2-a7c8-418c-8164-ff9b87695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61c343-f6e7-49c9-aaa1-682af695e3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580D91-73D0-43C3-9422-38ED22F5A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53eb2-a7c8-418c-8164-ff9b87695f17"/>
    <ds:schemaRef ds:uri="7a61c343-f6e7-49c9-aaa1-682af695e3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AE216C-CC4F-4098-BBAF-43665D34499B}">
  <ds:schemaRefs>
    <ds:schemaRef ds:uri="http://schemas.microsoft.com/office/infopath/2007/PartnerControls"/>
    <ds:schemaRef ds:uri="http://purl.org/dc/elements/1.1/"/>
    <ds:schemaRef ds:uri="http://schemas.microsoft.com/office/2006/metadata/properties"/>
    <ds:schemaRef ds:uri="c5e53eb2-a7c8-418c-8164-ff9b87695f17"/>
    <ds:schemaRef ds:uri="http://purl.org/dc/terms/"/>
    <ds:schemaRef ds:uri="http://schemas.openxmlformats.org/package/2006/metadata/core-properties"/>
    <ds:schemaRef ds:uri="http://schemas.microsoft.com/office/2006/documentManagement/types"/>
    <ds:schemaRef ds:uri="7a61c343-f6e7-49c9-aaa1-682af695e38f"/>
    <ds:schemaRef ds:uri="http://www.w3.org/XML/1998/namespace"/>
    <ds:schemaRef ds:uri="http://purl.org/dc/dcmitype/"/>
  </ds:schemaRefs>
</ds:datastoreItem>
</file>

<file path=customXml/itemProps3.xml><?xml version="1.0" encoding="utf-8"?>
<ds:datastoreItem xmlns:ds="http://schemas.openxmlformats.org/officeDocument/2006/customXml" ds:itemID="{842DED46-2488-456D-B0A4-5EFD932D73BA}">
  <ds:schemaRefs>
    <ds:schemaRef ds:uri="http://schemas.microsoft.com/sharepoint/v3/contenttype/forms"/>
  </ds:schemaRefs>
</ds:datastoreItem>
</file>

<file path=docMetadata/LabelInfo.xml><?xml version="1.0" encoding="utf-8"?>
<clbl:labelList xmlns:clbl="http://schemas.microsoft.com/office/2020/mipLabelMetadata">
  <clbl:label id="{3aa4a235-b6e2-48d5-9195-7fcf05b459b0}" enabled="0" method="" siteId="{3aa4a235-b6e2-48d5-9195-7fcf05b459b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Innhold</vt:lpstr>
      <vt:lpstr>1. Risikovurdering ventil</vt:lpstr>
      <vt:lpstr>2. REBA</vt:lpstr>
      <vt:lpstr>3. Sjekkliste design</vt:lpstr>
      <vt:lpstr>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Sommer</dc:creator>
  <cp:lastModifiedBy>Kristin Sommer</cp:lastModifiedBy>
  <cp:lastPrinted>2022-10-06T12:31:28Z</cp:lastPrinted>
  <dcterms:created xsi:type="dcterms:W3CDTF">2020-06-04T19:20:53Z</dcterms:created>
  <dcterms:modified xsi:type="dcterms:W3CDTF">2025-02-05T07:52:22Z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0x01010079F97B2047128E4AA18F2120B516DB65</vt:lpwstr>
  </property>
  <property fmtid="{D5CDD505-2E9C-101B-9397-08002B2CF9AE}" pid="3" name="MSIP_Label_c5437577-2bc7-4b9c-a21d-bbcee1842fd3_Enabled">
    <vt:lpwstr>True</vt:lpwstr>
  </property>
  <property fmtid="{D5CDD505-2E9C-101B-9397-08002B2CF9AE}" pid="4" name="MSIP_Label_c5437577-2bc7-4b9c-a21d-bbcee1842fd3_SiteId">
    <vt:lpwstr>a29ba98e-8a75-4a46-9395-6fa91e6e7751</vt:lpwstr>
  </property>
  <property fmtid="{D5CDD505-2E9C-101B-9397-08002B2CF9AE}" pid="5" name="MSIP_Label_c5437577-2bc7-4b9c-a21d-bbcee1842fd3_Owner">
    <vt:lpwstr>Janne.Risa@deepwater.com</vt:lpwstr>
  </property>
  <property fmtid="{D5CDD505-2E9C-101B-9397-08002B2CF9AE}" pid="6" name="MSIP_Label_c5437577-2bc7-4b9c-a21d-bbcee1842fd3_SetDate">
    <vt:lpwstr>2022-10-06T08:57:56.8134971Z</vt:lpwstr>
  </property>
  <property fmtid="{D5CDD505-2E9C-101B-9397-08002B2CF9AE}" pid="7" name="MSIP_Label_c5437577-2bc7-4b9c-a21d-bbcee1842fd3_Name">
    <vt:lpwstr>Public</vt:lpwstr>
  </property>
  <property fmtid="{D5CDD505-2E9C-101B-9397-08002B2CF9AE}" pid="8" name="MSIP_Label_c5437577-2bc7-4b9c-a21d-bbcee1842fd3_Application">
    <vt:lpwstr>Microsoft Azure Information Protection</vt:lpwstr>
  </property>
  <property fmtid="{D5CDD505-2E9C-101B-9397-08002B2CF9AE}" pid="9" name="MSIP_Label_c5437577-2bc7-4b9c-a21d-bbcee1842fd3_ActionId">
    <vt:lpwstr>a6f72fc2-2852-4fda-8d1d-025952526d99</vt:lpwstr>
  </property>
  <property fmtid="{D5CDD505-2E9C-101B-9397-08002B2CF9AE}" pid="10" name="MSIP_Label_c5437577-2bc7-4b9c-a21d-bbcee1842fd3_Extended_MSFT_Method">
    <vt:lpwstr>Manual</vt:lpwstr>
  </property>
  <property fmtid="{D5CDD505-2E9C-101B-9397-08002B2CF9AE}" pid="11" name="Sensitivity">
    <vt:lpwstr>Public</vt:lpwstr>
  </property>
</Properties>
</file>